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635" activeTab="0"/>
  </bookViews>
  <sheets>
    <sheet name="Dateneingabe" sheetId="2" r:id="rId1"/>
    <sheet name="Datenausgabe für FFP" sheetId="3" r:id="rId2"/>
    <sheet name="Musterblatt" sheetId="6" r:id="rId3"/>
  </sheets>
  <definedNames>
    <definedName name="_xlnm.Print_Area" localSheetId="1">'Datenausgabe für FFP'!$A$1:$J$48</definedName>
    <definedName name="_xlnm.Print_Area" localSheetId="0">'Dateneingabe'!$A$1:$AA$154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Philipp Schomaker</author>
  </authors>
  <commentList>
    <comment ref="O29" authorId="0">
      <text>
        <r>
          <rPr>
            <b/>
            <sz val="9"/>
            <rFont val="Segoe UI"/>
            <family val="2"/>
          </rPr>
          <t>Philipp Schomaker:</t>
        </r>
        <r>
          <rPr>
            <sz val="9"/>
            <rFont val="Segoe UI"/>
            <family val="2"/>
          </rPr>
          <t xml:space="preserve">
Feld freilassen, falls nicht zutreffend; sonst beliebiges Zeichen setzen
</t>
        </r>
      </text>
    </comment>
    <comment ref="O41" authorId="0">
      <text>
        <r>
          <rPr>
            <b/>
            <sz val="9"/>
            <rFont val="Segoe UI"/>
            <family val="2"/>
          </rPr>
          <t>Philipp Schomaker:</t>
        </r>
        <r>
          <rPr>
            <sz val="9"/>
            <rFont val="Segoe UI"/>
            <family val="2"/>
          </rPr>
          <t xml:space="preserve">
Feld freilassen, falls nicht zutreffend; sonst beliebiges Zeichen setzen
</t>
        </r>
      </text>
    </comment>
    <comment ref="N58" authorId="0">
      <text>
        <r>
          <rPr>
            <b/>
            <sz val="9"/>
            <rFont val="Segoe UI"/>
            <family val="2"/>
          </rPr>
          <t>Philipp Schomaker:</t>
        </r>
        <r>
          <rPr>
            <sz val="9"/>
            <rFont val="Segoe UI"/>
            <family val="2"/>
          </rPr>
          <t xml:space="preserve">
versteckte Formel
</t>
        </r>
      </text>
    </comment>
    <comment ref="O58" authorId="0">
      <text>
        <r>
          <rPr>
            <b/>
            <sz val="9"/>
            <rFont val="Segoe UI"/>
            <family val="2"/>
          </rPr>
          <t>Philipp Schomaker:</t>
        </r>
        <r>
          <rPr>
            <sz val="9"/>
            <rFont val="Segoe UI"/>
            <family val="2"/>
          </rPr>
          <t xml:space="preserve">
auf 25er-Bündel aufgerundet</t>
        </r>
      </text>
    </comment>
    <comment ref="Q97" authorId="0">
      <text>
        <r>
          <rPr>
            <b/>
            <sz val="9"/>
            <rFont val="Segoe UI"/>
            <family val="2"/>
          </rPr>
          <t>Philipp Schomaker:</t>
        </r>
        <r>
          <rPr>
            <sz val="9"/>
            <rFont val="Segoe UI"/>
            <family val="2"/>
          </rPr>
          <t xml:space="preserve">
Feld freilassen, falls nicht zutreffend; sonst beliebiges Zeichen setzen
</t>
        </r>
      </text>
    </comment>
    <comment ref="Q133" authorId="0">
      <text>
        <r>
          <rPr>
            <b/>
            <sz val="9"/>
            <rFont val="Segoe UI"/>
            <family val="2"/>
          </rPr>
          <t>Philipp Schomaker:</t>
        </r>
        <r>
          <rPr>
            <sz val="9"/>
            <rFont val="Segoe UI"/>
            <family val="2"/>
          </rPr>
          <t xml:space="preserve">
Feld freilassen, falls nicht zutreffend; sonst beliebiges Zeichen setzen
</t>
        </r>
      </text>
    </comment>
  </commentList>
</comments>
</file>

<file path=xl/comments3.xml><?xml version="1.0" encoding="utf-8"?>
<comments xmlns="http://schemas.openxmlformats.org/spreadsheetml/2006/main">
  <authors>
    <author>Philipp Schomaker</author>
  </authors>
  <commentList>
    <comment ref="O29" authorId="0">
      <text>
        <r>
          <rPr>
            <b/>
            <sz val="9"/>
            <rFont val="Segoe UI"/>
            <family val="2"/>
          </rPr>
          <t>Philipp Schomaker:</t>
        </r>
        <r>
          <rPr>
            <sz val="9"/>
            <rFont val="Segoe UI"/>
            <family val="2"/>
          </rPr>
          <t xml:space="preserve">
Feld freilassen, falls nicht zutreffend; sonst beliebiges Zeichen setzen
</t>
        </r>
      </text>
    </comment>
    <comment ref="O41" authorId="0">
      <text>
        <r>
          <rPr>
            <b/>
            <sz val="9"/>
            <rFont val="Segoe UI"/>
            <family val="2"/>
          </rPr>
          <t>Philipp Schomaker:</t>
        </r>
        <r>
          <rPr>
            <sz val="9"/>
            <rFont val="Segoe UI"/>
            <family val="2"/>
          </rPr>
          <t xml:space="preserve">
Feld freilassen, falls nicht zutreffend; sonst beliebiges Zeichen setzen
</t>
        </r>
      </text>
    </comment>
    <comment ref="N58" authorId="0">
      <text>
        <r>
          <rPr>
            <b/>
            <sz val="9"/>
            <rFont val="Segoe UI"/>
            <family val="2"/>
          </rPr>
          <t>Philipp Schomaker:</t>
        </r>
        <r>
          <rPr>
            <sz val="9"/>
            <rFont val="Segoe UI"/>
            <family val="2"/>
          </rPr>
          <t xml:space="preserve">
versteckte Formel
</t>
        </r>
      </text>
    </comment>
    <comment ref="O58" authorId="0">
      <text>
        <r>
          <rPr>
            <b/>
            <sz val="9"/>
            <rFont val="Segoe UI"/>
            <family val="2"/>
          </rPr>
          <t>Philipp Schomaker:</t>
        </r>
        <r>
          <rPr>
            <sz val="9"/>
            <rFont val="Segoe UI"/>
            <family val="2"/>
          </rPr>
          <t xml:space="preserve">
auf 25er-Bündel aufgerundet</t>
        </r>
      </text>
    </comment>
    <comment ref="Q95" authorId="0">
      <text>
        <r>
          <rPr>
            <b/>
            <sz val="9"/>
            <rFont val="Segoe UI"/>
            <family val="2"/>
          </rPr>
          <t>Philipp Schomaker:</t>
        </r>
        <r>
          <rPr>
            <sz val="9"/>
            <rFont val="Segoe UI"/>
            <family val="2"/>
          </rPr>
          <t xml:space="preserve">
Feld freilassen, falls nicht zutreffend; sonst beliebiges Zeichen setzen
</t>
        </r>
      </text>
    </comment>
    <comment ref="Q131" authorId="0">
      <text>
        <r>
          <rPr>
            <b/>
            <sz val="9"/>
            <rFont val="Segoe UI"/>
            <family val="2"/>
          </rPr>
          <t>Philipp Schomaker:</t>
        </r>
        <r>
          <rPr>
            <sz val="9"/>
            <rFont val="Segoe UI"/>
            <family val="2"/>
          </rPr>
          <t xml:space="preserve">
Feld freilassen, falls nicht zutreffend; sonst beliebiges Zeichen setzen
</t>
        </r>
      </text>
    </comment>
  </commentList>
</comments>
</file>

<file path=xl/sharedStrings.xml><?xml version="1.0" encoding="utf-8"?>
<sst xmlns="http://schemas.openxmlformats.org/spreadsheetml/2006/main" count="416" uniqueCount="144">
  <si>
    <t>Waldrand</t>
  </si>
  <si>
    <t>Summe</t>
  </si>
  <si>
    <t>Standard</t>
  </si>
  <si>
    <t>Naturverjüngung</t>
  </si>
  <si>
    <t>ha</t>
  </si>
  <si>
    <t xml:space="preserve">Größe [ha]: </t>
  </si>
  <si>
    <t>Baumart</t>
  </si>
  <si>
    <t>Einheit</t>
  </si>
  <si>
    <t>Orts- und Standortangaben</t>
  </si>
  <si>
    <t>Kalkulations- und Ausfüllhilfe Kulturplanung</t>
  </si>
  <si>
    <t>Daten Antragsteller</t>
  </si>
  <si>
    <t>Kulturvorbereitungen</t>
  </si>
  <si>
    <t>Menge</t>
  </si>
  <si>
    <t>Euro/Einheit</t>
  </si>
  <si>
    <t>Fördersatz</t>
  </si>
  <si>
    <t>Zuwendung</t>
  </si>
  <si>
    <t>Eigenleistung</t>
  </si>
  <si>
    <t>x</t>
  </si>
  <si>
    <t xml:space="preserve">&lt;= 20 ha  </t>
  </si>
  <si>
    <t xml:space="preserve">&gt; 20 ha  </t>
  </si>
  <si>
    <t xml:space="preserve">Nein  </t>
  </si>
  <si>
    <t xml:space="preserve">Ja  </t>
  </si>
  <si>
    <t>%</t>
  </si>
  <si>
    <t>Maßnahme 3</t>
  </si>
  <si>
    <t>Stck</t>
  </si>
  <si>
    <t>Kulturplanung</t>
  </si>
  <si>
    <t>Pflanzverfahren</t>
  </si>
  <si>
    <t>manuell</t>
  </si>
  <si>
    <t>lfdm</t>
  </si>
  <si>
    <t>Forstfachliche Vorbereitung, Leitung, Koordinierung</t>
  </si>
  <si>
    <t>externer Dienstleister</t>
  </si>
  <si>
    <t>eigenes Personal</t>
  </si>
  <si>
    <t>Ergebnis</t>
  </si>
  <si>
    <t>Maßnahme 4</t>
  </si>
  <si>
    <t>Zaunbau / Einzelschutz</t>
  </si>
  <si>
    <t xml:space="preserve">Ausgaben </t>
  </si>
  <si>
    <t>Ausgaben</t>
  </si>
  <si>
    <t>Zuzahlung zu den Nettokosten:</t>
  </si>
  <si>
    <t>Zuzahlung zu den Bruttokosten:</t>
  </si>
  <si>
    <t>v. Brutto</t>
  </si>
  <si>
    <t xml:space="preserve">Pflanzmaterial </t>
  </si>
  <si>
    <t xml:space="preserve">Vorarbeiten </t>
  </si>
  <si>
    <t>Flächenanteil</t>
  </si>
  <si>
    <t>Sortiment</t>
  </si>
  <si>
    <t>Stückzahl [n/ha]</t>
  </si>
  <si>
    <t>Herkunft</t>
  </si>
  <si>
    <t>Kontrolle:</t>
  </si>
  <si>
    <t>Pflanzfläche WET</t>
  </si>
  <si>
    <t>HAUPT-BA</t>
  </si>
  <si>
    <t>MISCH-BA</t>
  </si>
  <si>
    <t>BEGLEIT-BA</t>
  </si>
  <si>
    <t>Bedarf [n]</t>
  </si>
  <si>
    <t>Anteilsfläche [ha]</t>
  </si>
  <si>
    <t>Bergahorn</t>
  </si>
  <si>
    <t>WALDRAND</t>
  </si>
  <si>
    <t>Pflanzen: Kalkulation &amp; Beschaffung</t>
  </si>
  <si>
    <t>Pflanzung &amp; Sicherung</t>
  </si>
  <si>
    <t>Art</t>
  </si>
  <si>
    <t>Gesamtzuwendungssumme:</t>
  </si>
  <si>
    <t>Zuwendungssumme:</t>
  </si>
  <si>
    <t>F</t>
  </si>
  <si>
    <t>MISCH-BAUMART</t>
  </si>
  <si>
    <t>BEGLEIT-BAUMART</t>
  </si>
  <si>
    <t xml:space="preserve">WET ergibt Fördersatz in Höhe von </t>
  </si>
  <si>
    <t xml:space="preserve">Waldbesitzgröße ergibt Fördersatz in Höhe von  </t>
  </si>
  <si>
    <t>v. Netto /</t>
  </si>
  <si>
    <t>entspricht</t>
  </si>
  <si>
    <t>Info-Box Eigenanteil</t>
  </si>
  <si>
    <t>Alle Berechnungen und Angaben dienen der Orientierung und erfolgen ohne Gewähr.</t>
  </si>
  <si>
    <t>Gesamtkosten einschl. Umsatzsteuer (brutto):</t>
  </si>
  <si>
    <t>Summe Umsatzsteuer :</t>
  </si>
  <si>
    <t>Gesamtkosten ohne Umsatzsteuer (netto):</t>
  </si>
  <si>
    <t>Zuwendungssumme Förderung:</t>
  </si>
  <si>
    <t>Ust-Satz Leistungen:</t>
  </si>
  <si>
    <t>Ust-Satz Pflanzen:</t>
  </si>
  <si>
    <t>Kosteninformation</t>
  </si>
  <si>
    <t>Rückegassen/verbliebene Bestockung [ha]</t>
  </si>
  <si>
    <t>Waldrand [ha]</t>
  </si>
  <si>
    <t>Kulturfläche gesamt [ha]</t>
  </si>
  <si>
    <t>Maßnahmenbeschreibung</t>
  </si>
  <si>
    <t>Kosten der Maßnahme</t>
  </si>
  <si>
    <t>Beleg-Nr</t>
  </si>
  <si>
    <t>Zielbestockungsgrad:</t>
  </si>
  <si>
    <t>Unterabteilung:</t>
  </si>
  <si>
    <t>Standortwasserbilanz:</t>
  </si>
  <si>
    <t>Abteilung:</t>
  </si>
  <si>
    <t>Flurstück:</t>
  </si>
  <si>
    <t>Landkreis:</t>
  </si>
  <si>
    <t>WET:</t>
  </si>
  <si>
    <t>Lichtsituation:</t>
  </si>
  <si>
    <t>Waldbesitz in NDS:</t>
  </si>
  <si>
    <t>Betreuender Dienstleister:</t>
  </si>
  <si>
    <t>LWK Regionalstelle:</t>
  </si>
  <si>
    <t>PLZ / Ort:</t>
  </si>
  <si>
    <t>Straße:</t>
  </si>
  <si>
    <t>Name:</t>
  </si>
  <si>
    <t>Reg-Nr:</t>
  </si>
  <si>
    <t>Vorarbeiten 2.3.1.1</t>
  </si>
  <si>
    <t>Kulturvorbereitungen 2.3.1.2</t>
  </si>
  <si>
    <t>Wiederaufforstung sowie Voranbau 2.3.1.3</t>
  </si>
  <si>
    <t>Mulchen</t>
  </si>
  <si>
    <t>Pflanzstreifen</t>
  </si>
  <si>
    <t>Ext. Dienstleister; Forstfachliche Vorbereitung, Leitung, Koordinierung 2.3.1.6</t>
  </si>
  <si>
    <t>Summe:</t>
  </si>
  <si>
    <t>Gesamtsumme (nachrichtlich):</t>
  </si>
  <si>
    <t>Max Mustermann</t>
  </si>
  <si>
    <t>Vorlage zum Übertrag in den Kostenplan des FFP</t>
  </si>
  <si>
    <t>Alle weiteren Pflanzen-Positionen bitte zeilenweise wie vorstehend ins FFP übertragen.</t>
  </si>
  <si>
    <t>Wichtig: Eingabe als Vermerk im FFP:</t>
  </si>
  <si>
    <t>somit Fördersatz = 90 %</t>
  </si>
  <si>
    <t>somit Fördersatz = 80 %</t>
  </si>
  <si>
    <t>WB in NDS &lt; 20 ha</t>
  </si>
  <si>
    <t>WB in NDS &gt; 20 ha</t>
  </si>
  <si>
    <t xml:space="preserve">Bremervörde </t>
  </si>
  <si>
    <t xml:space="preserve">Der Förster </t>
  </si>
  <si>
    <t>Rotenburg</t>
  </si>
  <si>
    <t>b</t>
  </si>
  <si>
    <t>42.4.5.6</t>
  </si>
  <si>
    <t>Freifläche</t>
  </si>
  <si>
    <t>Standortkartierung</t>
  </si>
  <si>
    <t>Stieleiche</t>
  </si>
  <si>
    <t>Rotbuche</t>
  </si>
  <si>
    <t xml:space="preserve">Winterlinde </t>
  </si>
  <si>
    <t>Eingr. Weissdorn</t>
  </si>
  <si>
    <t>Schlehe</t>
  </si>
  <si>
    <t>Rehwild 1,50</t>
  </si>
  <si>
    <t>€</t>
  </si>
  <si>
    <t>Pflanzfläche WET inkl. NV [ha]</t>
  </si>
  <si>
    <t>Wildlinge</t>
  </si>
  <si>
    <r>
      <rPr>
        <b/>
        <sz val="12"/>
        <color theme="1"/>
        <rFont val="Calibri"/>
        <family val="2"/>
        <scheme val="minor"/>
      </rPr>
      <t>Hinweis Vorwald</t>
    </r>
    <r>
      <rPr>
        <sz val="12"/>
        <color theme="1"/>
        <rFont val="Calibri"/>
        <family val="2"/>
        <scheme val="minor"/>
      </rPr>
      <t xml:space="preserve">
Bei Buche als Haupt- oder Mischbaumart darf Vorwald für die konkrete Buchenfläche geplant werden. Der zusätzliche Pflanzenbedarf (Roterle oder Japanlärche) ist ebenfalls als Haupt- oder Mischbaumart aufzuführen.</t>
    </r>
  </si>
  <si>
    <t>276 03 357 012 3456</t>
  </si>
  <si>
    <t xml:space="preserve">Musterstr. 14 </t>
  </si>
  <si>
    <t>WET beinhaltet ausschließlich heimische Baumarten?</t>
  </si>
  <si>
    <t>nur heim. Baumarten</t>
  </si>
  <si>
    <t>nicht ausschl. heim. Baumarten</t>
  </si>
  <si>
    <t>Maßnahme 1</t>
  </si>
  <si>
    <t>Maßnahme 2</t>
  </si>
  <si>
    <t>Pflanzenbedarf insgesamt (WET-Pflanzfläche + Waldrand):</t>
  </si>
  <si>
    <r>
      <t xml:space="preserve">Aufgrund der Angaben zur Waldbesitzgröße in Niedersachsen und zum Anteil heimischer Baumarten im WET ergibt sich ein Fördersatz in Höhe von:
</t>
    </r>
    <r>
      <rPr>
        <sz val="10"/>
        <color theme="1"/>
        <rFont val="Calibri"/>
        <family val="2"/>
        <scheme val="minor"/>
      </rPr>
      <t>(Eine erfüllte Bedingung genügt für 90 % und Baumartenwahl sticht Waldbesitzgröße.)</t>
    </r>
  </si>
  <si>
    <t>Standortziffer:</t>
  </si>
  <si>
    <t>Std.</t>
  </si>
  <si>
    <t xml:space="preserve">Tiefland </t>
  </si>
  <si>
    <t xml:space="preserve">4 (-150 bis -100 mm) </t>
  </si>
  <si>
    <t xml:space="preserve">Teilflächenvermessung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</si>
</sst>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_ ;\-#,##0\ "/>
    <numFmt numFmtId="165" formatCode="0.0%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 tint="-0.3499799966812134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 tint="0.24998000264167786"/>
      <name val="Calibri"/>
      <family val="2"/>
      <scheme val="minor"/>
    </font>
    <font>
      <sz val="12"/>
      <color theme="1" tint="0.24998000264167786"/>
      <name val="Calibri"/>
      <family val="2"/>
      <scheme val="minor"/>
    </font>
    <font>
      <b/>
      <sz val="12"/>
      <color theme="1" tint="0.24998000264167786"/>
      <name val="Calibri"/>
      <family val="2"/>
      <scheme val="minor"/>
    </font>
    <font>
      <sz val="14"/>
      <color theme="1" tint="0.24998000264167786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2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rgb="FF0070C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double"/>
    </border>
    <border>
      <left/>
      <right/>
      <top style="double"/>
      <bottom style="double"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8">
    <xf numFmtId="0" fontId="0" fillId="0" borderId="0" xfId="0"/>
    <xf numFmtId="0" fontId="6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44" fontId="7" fillId="2" borderId="2" xfId="21" applyFont="1" applyFill="1" applyBorder="1" applyAlignment="1">
      <alignment horizontal="center" vertical="center"/>
    </xf>
    <xf numFmtId="44" fontId="7" fillId="3" borderId="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7" fillId="2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4" fontId="7" fillId="0" borderId="0" xfId="21" applyFont="1" applyFill="1" applyBorder="1" applyAlignment="1">
      <alignment horizontal="center" vertical="center"/>
    </xf>
    <xf numFmtId="44" fontId="7" fillId="0" borderId="0" xfId="0" applyNumberFormat="1" applyFont="1" applyFill="1" applyBorder="1" applyAlignment="1">
      <alignment vertical="center"/>
    </xf>
    <xf numFmtId="9" fontId="7" fillId="0" borderId="0" xfId="20" applyFont="1" applyFill="1" applyBorder="1" applyAlignment="1">
      <alignment horizontal="center" vertical="center"/>
    </xf>
    <xf numFmtId="44" fontId="7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4" fontId="7" fillId="0" borderId="4" xfId="0" applyNumberFormat="1" applyFont="1" applyFill="1" applyBorder="1" applyAlignment="1">
      <alignment horizontal="center" vertical="center"/>
    </xf>
    <xf numFmtId="4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4" fontId="7" fillId="2" borderId="2" xfId="2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44" fontId="7" fillId="0" borderId="0" xfId="21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0" fontId="7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 textRotation="90"/>
    </xf>
    <xf numFmtId="0" fontId="5" fillId="0" borderId="0" xfId="0" applyFont="1" applyAlignment="1">
      <alignment horizontal="center" textRotation="9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9" fontId="7" fillId="2" borderId="2" xfId="21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9" fontId="7" fillId="0" borderId="0" xfId="2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9" fontId="7" fillId="2" borderId="2" xfId="20" applyNumberFormat="1" applyFont="1" applyFill="1" applyBorder="1" applyAlignment="1">
      <alignment horizontal="center" vertical="center"/>
    </xf>
    <xf numFmtId="9" fontId="7" fillId="0" borderId="0" xfId="20" applyNumberFormat="1" applyFont="1" applyFill="1" applyBorder="1" applyAlignment="1">
      <alignment horizontal="center" vertical="center"/>
    </xf>
    <xf numFmtId="9" fontId="7" fillId="2" borderId="2" xfId="20" applyFont="1" applyFill="1" applyBorder="1" applyAlignment="1">
      <alignment horizontal="center" vertical="center"/>
    </xf>
    <xf numFmtId="9" fontId="7" fillId="0" borderId="0" xfId="2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9" fontId="7" fillId="3" borderId="2" xfId="20" applyFont="1" applyFill="1" applyBorder="1" applyAlignment="1">
      <alignment horizontal="center" vertical="center"/>
    </xf>
    <xf numFmtId="9" fontId="7" fillId="0" borderId="2" xfId="2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textRotation="90" wrapText="1"/>
    </xf>
    <xf numFmtId="0" fontId="5" fillId="0" borderId="0" xfId="0" applyFont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9" fontId="7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textRotation="9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7" fillId="0" borderId="0" xfId="2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textRotation="90"/>
    </xf>
    <xf numFmtId="4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9" fontId="7" fillId="0" borderId="1" xfId="21" applyNumberFormat="1" applyFont="1" applyFill="1" applyBorder="1" applyAlignment="1">
      <alignment horizontal="center" vertical="center"/>
    </xf>
    <xf numFmtId="44" fontId="7" fillId="0" borderId="1" xfId="2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Fill="1" applyAlignment="1">
      <alignment vertical="center"/>
    </xf>
    <xf numFmtId="15" fontId="7" fillId="0" borderId="0" xfId="0" applyNumberFormat="1" applyFont="1" applyAlignment="1">
      <alignment vertical="center"/>
    </xf>
    <xf numFmtId="0" fontId="7" fillId="0" borderId="2" xfId="21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3" fontId="7" fillId="3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4" fontId="7" fillId="0" borderId="2" xfId="2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44" fontId="5" fillId="0" borderId="0" xfId="21" applyFont="1" applyFill="1" applyBorder="1" applyAlignment="1">
      <alignment horizontal="left" vertical="center"/>
    </xf>
    <xf numFmtId="44" fontId="7" fillId="3" borderId="0" xfId="0" applyNumberFormat="1" applyFont="1" applyFill="1" applyBorder="1" applyAlignment="1">
      <alignment horizontal="center" vertical="center"/>
    </xf>
    <xf numFmtId="4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44" fontId="9" fillId="0" borderId="0" xfId="0" applyNumberFormat="1" applyFont="1" applyBorder="1" applyAlignment="1">
      <alignment vertical="center"/>
    </xf>
    <xf numFmtId="44" fontId="7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44" fontId="4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44" fontId="5" fillId="0" borderId="0" xfId="0" applyNumberFormat="1" applyFont="1" applyBorder="1" applyAlignment="1">
      <alignment vertical="center"/>
    </xf>
    <xf numFmtId="44" fontId="5" fillId="0" borderId="0" xfId="0" applyNumberFormat="1" applyFont="1" applyFill="1" applyBorder="1" applyAlignment="1">
      <alignment vertical="center"/>
    </xf>
    <xf numFmtId="9" fontId="7" fillId="0" borderId="0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64" fontId="7" fillId="2" borderId="2" xfId="21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9" fontId="7" fillId="0" borderId="0" xfId="20" applyFont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4" fontId="15" fillId="0" borderId="1" xfId="0" applyNumberFormat="1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44" fontId="17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4" fontId="17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center"/>
    </xf>
    <xf numFmtId="44" fontId="18" fillId="0" borderId="1" xfId="0" applyNumberFormat="1" applyFont="1" applyBorder="1" applyAlignment="1">
      <alignment vertical="center"/>
    </xf>
    <xf numFmtId="44" fontId="16" fillId="0" borderId="0" xfId="0" applyNumberFormat="1" applyFont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1" fontId="7" fillId="0" borderId="0" xfId="21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Fill="1" applyAlignment="1">
      <alignment vertical="center"/>
    </xf>
    <xf numFmtId="1" fontId="5" fillId="0" borderId="0" xfId="0" applyNumberFormat="1" applyFont="1" applyBorder="1" applyAlignment="1">
      <alignment vertical="center"/>
    </xf>
    <xf numFmtId="0" fontId="7" fillId="0" borderId="12" xfId="0" applyFont="1" applyBorder="1"/>
    <xf numFmtId="0" fontId="5" fillId="0" borderId="13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4" fontId="7" fillId="0" borderId="2" xfId="0" applyNumberFormat="1" applyFont="1" applyBorder="1" applyAlignment="1">
      <alignment horizontal="center" vertical="center"/>
    </xf>
    <xf numFmtId="9" fontId="7" fillId="0" borderId="14" xfId="0" applyNumberFormat="1" applyFont="1" applyBorder="1" applyAlignment="1">
      <alignment horizontal="center" vertical="center"/>
    </xf>
    <xf numFmtId="0" fontId="21" fillId="0" borderId="0" xfId="0" applyFont="1"/>
    <xf numFmtId="0" fontId="7" fillId="0" borderId="1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4" fontId="7" fillId="0" borderId="9" xfId="0" applyNumberFormat="1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44" fontId="7" fillId="0" borderId="0" xfId="0" applyNumberFormat="1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4" fontId="7" fillId="0" borderId="7" xfId="0" applyNumberFormat="1" applyFont="1" applyBorder="1" applyAlignment="1">
      <alignment vertical="center"/>
    </xf>
    <xf numFmtId="44" fontId="7" fillId="0" borderId="2" xfId="0" applyNumberFormat="1" applyFont="1" applyBorder="1" applyAlignment="1">
      <alignment vertical="center"/>
    </xf>
    <xf numFmtId="44" fontId="7" fillId="0" borderId="2" xfId="0" applyNumberFormat="1" applyFont="1" applyBorder="1" applyAlignment="1">
      <alignment horizontal="left" vertical="center" wrapText="1"/>
    </xf>
    <xf numFmtId="9" fontId="7" fillId="0" borderId="2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left" vertical="center" wrapText="1"/>
    </xf>
    <xf numFmtId="44" fontId="5" fillId="0" borderId="0" xfId="0" applyNumberFormat="1" applyFont="1" applyBorder="1" applyAlignment="1">
      <alignment horizontal="right"/>
    </xf>
    <xf numFmtId="44" fontId="5" fillId="0" borderId="15" xfId="0" applyNumberFormat="1" applyFont="1" applyBorder="1" applyAlignment="1">
      <alignment horizontal="right"/>
    </xf>
    <xf numFmtId="0" fontId="2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7" fillId="0" borderId="7" xfId="0" applyFont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center" vertical="center"/>
    </xf>
    <xf numFmtId="44" fontId="7" fillId="0" borderId="7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4" fontId="5" fillId="0" borderId="16" xfId="0" applyNumberFormat="1" applyFont="1" applyBorder="1"/>
    <xf numFmtId="0" fontId="4" fillId="0" borderId="17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0" fillId="0" borderId="0" xfId="0" applyAlignment="1">
      <alignment vertical="top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24" fillId="0" borderId="0" xfId="0" applyFont="1" applyAlignment="1">
      <alignment horizontal="left" vertical="center"/>
    </xf>
    <xf numFmtId="0" fontId="19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44" fontId="7" fillId="2" borderId="2" xfId="2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4" fontId="7" fillId="2" borderId="2" xfId="0" applyNumberFormat="1" applyFont="1" applyFill="1" applyBorder="1" applyAlignment="1" applyProtection="1">
      <alignment horizontal="center" vertical="center"/>
      <protection locked="0"/>
    </xf>
    <xf numFmtId="44" fontId="7" fillId="2" borderId="2" xfId="21" applyFont="1" applyFill="1" applyBorder="1" applyAlignment="1" applyProtection="1">
      <alignment horizontal="left" vertical="center"/>
      <protection locked="0"/>
    </xf>
    <xf numFmtId="3" fontId="7" fillId="2" borderId="2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9" fontId="7" fillId="2" borderId="2" xfId="21" applyNumberFormat="1" applyFont="1" applyFill="1" applyBorder="1" applyAlignment="1" applyProtection="1">
      <alignment horizontal="center" vertical="center"/>
      <protection locked="0"/>
    </xf>
    <xf numFmtId="9" fontId="7" fillId="2" borderId="2" xfId="20" applyNumberFormat="1" applyFont="1" applyFill="1" applyBorder="1" applyAlignment="1" applyProtection="1">
      <alignment horizontal="center" vertical="center"/>
      <protection locked="0"/>
    </xf>
    <xf numFmtId="9" fontId="7" fillId="2" borderId="2" xfId="20" applyFont="1" applyFill="1" applyBorder="1" applyAlignment="1" applyProtection="1">
      <alignment horizontal="center" vertical="center"/>
      <protection locked="0"/>
    </xf>
    <xf numFmtId="164" fontId="7" fillId="2" borderId="2" xfId="21" applyNumberFormat="1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9" fontId="7" fillId="0" borderId="0" xfId="21" applyNumberFormat="1" applyFont="1" applyFill="1" applyBorder="1" applyAlignment="1" applyProtection="1">
      <alignment horizontal="center" vertical="center"/>
      <protection locked="0"/>
    </xf>
    <xf numFmtId="1" fontId="7" fillId="0" borderId="0" xfId="2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right" vertical="center" wrapText="1"/>
    </xf>
    <xf numFmtId="164" fontId="7" fillId="0" borderId="0" xfId="21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vertical="center"/>
      <protection/>
    </xf>
    <xf numFmtId="9" fontId="7" fillId="0" borderId="0" xfId="21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4" fontId="7" fillId="0" borderId="0" xfId="2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textRotation="90"/>
      <protection/>
    </xf>
    <xf numFmtId="3" fontId="7" fillId="0" borderId="2" xfId="0" applyNumberFormat="1" applyFont="1" applyFill="1" applyBorder="1" applyAlignment="1" applyProtection="1">
      <alignment horizontal="center" vertical="center"/>
      <protection/>
    </xf>
    <xf numFmtId="1" fontId="7" fillId="0" borderId="0" xfId="21" applyNumberFormat="1" applyFont="1" applyFill="1" applyBorder="1" applyAlignment="1" applyProtection="1">
      <alignment horizontal="center" vertical="center"/>
      <protection/>
    </xf>
    <xf numFmtId="44" fontId="5" fillId="0" borderId="0" xfId="0" applyNumberFormat="1" applyFont="1" applyBorder="1" applyAlignment="1" applyProtection="1">
      <alignment horizontal="center" vertical="center"/>
      <protection/>
    </xf>
    <xf numFmtId="164" fontId="7" fillId="0" borderId="0" xfId="21" applyNumberFormat="1" applyFont="1" applyFill="1" applyBorder="1" applyAlignment="1" applyProtection="1">
      <alignment vertical="center"/>
      <protection/>
    </xf>
    <xf numFmtId="0" fontId="7" fillId="0" borderId="17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8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1" fontId="7" fillId="2" borderId="7" xfId="21" applyNumberFormat="1" applyFont="1" applyFill="1" applyBorder="1" applyAlignment="1" applyProtection="1">
      <alignment horizontal="center" vertical="center"/>
      <protection locked="0"/>
    </xf>
    <xf numFmtId="1" fontId="7" fillId="2" borderId="3" xfId="21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4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center" textRotation="90" wrapText="1"/>
    </xf>
    <xf numFmtId="164" fontId="7" fillId="0" borderId="1" xfId="2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4" fontId="7" fillId="0" borderId="7" xfId="0" applyNumberFormat="1" applyFont="1" applyFill="1" applyBorder="1" applyAlignment="1">
      <alignment horizontal="left" vertical="center"/>
    </xf>
    <xf numFmtId="4" fontId="7" fillId="0" borderId="3" xfId="0" applyNumberFormat="1" applyFont="1" applyFill="1" applyBorder="1" applyAlignment="1">
      <alignment horizontal="left" vertical="center"/>
    </xf>
    <xf numFmtId="9" fontId="23" fillId="0" borderId="12" xfId="20" applyFont="1" applyFill="1" applyBorder="1" applyAlignment="1">
      <alignment horizontal="center" vertical="center"/>
    </xf>
    <xf numFmtId="9" fontId="23" fillId="0" borderId="18" xfId="20" applyFont="1" applyFill="1" applyBorder="1" applyAlignment="1">
      <alignment horizontal="center" vertical="center"/>
    </xf>
    <xf numFmtId="9" fontId="23" fillId="0" borderId="13" xfId="2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right" vertical="center" textRotation="90" wrapText="1"/>
    </xf>
    <xf numFmtId="4" fontId="7" fillId="2" borderId="7" xfId="0" applyNumberFormat="1" applyFont="1" applyFill="1" applyBorder="1" applyAlignment="1" applyProtection="1">
      <alignment horizontal="left" vertical="center"/>
      <protection locked="0"/>
    </xf>
    <xf numFmtId="4" fontId="7" fillId="2" borderId="3" xfId="0" applyNumberFormat="1" applyFont="1" applyFill="1" applyBorder="1" applyAlignment="1" applyProtection="1">
      <alignment horizontal="left" vertical="center"/>
      <protection locked="0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8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1" fontId="7" fillId="2" borderId="7" xfId="21" applyNumberFormat="1" applyFont="1" applyFill="1" applyBorder="1" applyAlignment="1">
      <alignment horizontal="center" vertical="center"/>
    </xf>
    <xf numFmtId="1" fontId="7" fillId="2" borderId="3" xfId="21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left" vertical="center"/>
    </xf>
    <xf numFmtId="4" fontId="7" fillId="2" borderId="3" xfId="0" applyNumberFormat="1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  <cellStyle name="Währun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91"/>
  <sheetViews>
    <sheetView showGridLines="0" tabSelected="1" workbookViewId="0" topLeftCell="A1">
      <selection activeCell="E134" sqref="E134"/>
    </sheetView>
  </sheetViews>
  <sheetFormatPr defaultColWidth="11.57421875" defaultRowHeight="15"/>
  <cols>
    <col min="1" max="1" width="5.7109375" style="3" customWidth="1"/>
    <col min="2" max="2" width="10.7109375" style="3" customWidth="1"/>
    <col min="3" max="3" width="14.7109375" style="3" customWidth="1"/>
    <col min="4" max="4" width="4.57421875" style="3" customWidth="1"/>
    <col min="5" max="5" width="18.140625" style="3" customWidth="1"/>
    <col min="6" max="6" width="4.57421875" style="3" customWidth="1"/>
    <col min="7" max="7" width="12.28125" style="3" customWidth="1"/>
    <col min="8" max="8" width="4.57421875" style="3" customWidth="1"/>
    <col min="9" max="9" width="19.00390625" style="3" customWidth="1"/>
    <col min="10" max="10" width="4.57421875" style="3" customWidth="1"/>
    <col min="11" max="11" width="20.57421875" style="3" customWidth="1"/>
    <col min="12" max="12" width="4.57421875" style="3" customWidth="1"/>
    <col min="13" max="13" width="16.7109375" style="3" customWidth="1"/>
    <col min="14" max="14" width="4.57421875" style="3" customWidth="1"/>
    <col min="15" max="15" width="14.57421875" style="3" customWidth="1"/>
    <col min="16" max="16" width="4.57421875" style="3" customWidth="1"/>
    <col min="17" max="17" width="14.421875" style="3" customWidth="1"/>
    <col min="18" max="18" width="9.00390625" style="3" customWidth="1"/>
    <col min="19" max="19" width="17.8515625" style="3" customWidth="1"/>
    <col min="20" max="20" width="22.7109375" style="3" customWidth="1"/>
    <col min="21" max="21" width="24.7109375" style="4" customWidth="1"/>
    <col min="22" max="22" width="20.28125" style="39" customWidth="1"/>
    <col min="23" max="23" width="10.28125" style="3" bestFit="1" customWidth="1"/>
    <col min="24" max="24" width="6.57421875" style="3" bestFit="1" customWidth="1"/>
    <col min="25" max="25" width="9.7109375" style="3" bestFit="1" customWidth="1"/>
    <col min="26" max="26" width="6.57421875" style="3" bestFit="1" customWidth="1"/>
    <col min="27" max="27" width="11.8515625" style="3" customWidth="1"/>
    <col min="28" max="28" width="9.8515625" style="3" customWidth="1"/>
    <col min="29" max="29" width="18.57421875" style="3" customWidth="1"/>
    <col min="30" max="30" width="10.57421875" style="3" customWidth="1"/>
    <col min="31" max="16384" width="11.57421875" style="3" customWidth="1"/>
  </cols>
  <sheetData>
    <row r="1" spans="1:17" ht="60" customHeight="1">
      <c r="A1" s="92" t="s">
        <v>9</v>
      </c>
      <c r="P1" s="10"/>
      <c r="Q1" s="10"/>
    </row>
    <row r="2" spans="2:20" ht="30" customHeight="1" thickBot="1">
      <c r="B2" s="76" t="s">
        <v>10</v>
      </c>
      <c r="C2" s="76"/>
      <c r="D2" s="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10"/>
      <c r="T2" s="10"/>
    </row>
    <row r="3" spans="16:22" ht="16.15" customHeight="1" thickBot="1">
      <c r="P3" s="10"/>
      <c r="Q3" s="10"/>
      <c r="R3" s="10"/>
      <c r="S3" s="10"/>
      <c r="U3" s="7"/>
      <c r="V3" s="103"/>
    </row>
    <row r="4" spans="2:22" ht="16.15" customHeight="1" thickBot="1">
      <c r="B4" s="4" t="s">
        <v>96</v>
      </c>
      <c r="C4" s="4"/>
      <c r="D4" s="4"/>
      <c r="E4" s="234"/>
      <c r="F4" s="235"/>
      <c r="G4" s="236"/>
      <c r="K4" s="4" t="s">
        <v>92</v>
      </c>
      <c r="L4" s="4"/>
      <c r="M4" s="7"/>
      <c r="N4" s="234"/>
      <c r="O4" s="235"/>
      <c r="P4" s="235"/>
      <c r="Q4" s="236"/>
      <c r="R4" s="10"/>
      <c r="S4" s="10"/>
      <c r="U4" s="7"/>
      <c r="V4" s="103"/>
    </row>
    <row r="5" spans="11:22" ht="16.15" customHeight="1" thickBot="1">
      <c r="K5" s="4"/>
      <c r="L5" s="4"/>
      <c r="M5" s="7"/>
      <c r="N5" s="4"/>
      <c r="O5" s="4"/>
      <c r="P5" s="4"/>
      <c r="Q5" s="4"/>
      <c r="R5" s="10"/>
      <c r="S5" s="10"/>
      <c r="U5" s="7"/>
      <c r="V5" s="103"/>
    </row>
    <row r="6" spans="2:19" ht="16.15" customHeight="1" thickBot="1">
      <c r="B6" s="3" t="s">
        <v>95</v>
      </c>
      <c r="E6" s="234"/>
      <c r="F6" s="235"/>
      <c r="G6" s="235"/>
      <c r="H6" s="235"/>
      <c r="I6" s="236"/>
      <c r="K6" s="4" t="s">
        <v>91</v>
      </c>
      <c r="L6" s="4"/>
      <c r="M6" s="7"/>
      <c r="N6" s="237"/>
      <c r="O6" s="238"/>
      <c r="P6" s="238"/>
      <c r="Q6" s="239"/>
      <c r="R6" s="10"/>
      <c r="S6" s="10"/>
    </row>
    <row r="7" spans="5:19" ht="16.15" customHeight="1" thickBot="1">
      <c r="E7" s="4"/>
      <c r="F7" s="4"/>
      <c r="G7" s="4"/>
      <c r="R7" s="10"/>
      <c r="S7" s="10"/>
    </row>
    <row r="8" spans="2:19" ht="16.15" customHeight="1" thickBot="1">
      <c r="B8" s="3" t="s">
        <v>94</v>
      </c>
      <c r="E8" s="234"/>
      <c r="F8" s="235"/>
      <c r="G8" s="235"/>
      <c r="H8" s="235"/>
      <c r="I8" s="236"/>
      <c r="K8" s="73" t="s">
        <v>90</v>
      </c>
      <c r="L8" s="19"/>
      <c r="M8" s="18" t="s">
        <v>18</v>
      </c>
      <c r="N8" s="196"/>
      <c r="O8" s="19" t="s">
        <v>19</v>
      </c>
      <c r="P8" s="196"/>
      <c r="Q8" s="115" t="str">
        <f>IF(O9=O10,"","Eingabefehler!")</f>
        <v/>
      </c>
      <c r="R8" s="7"/>
      <c r="S8" s="7"/>
    </row>
    <row r="9" spans="5:19" ht="16.15" customHeight="1" thickBot="1">
      <c r="E9" s="4"/>
      <c r="F9" s="4"/>
      <c r="G9" s="4"/>
      <c r="L9" s="19"/>
      <c r="O9" s="114">
        <f>IF(N8="",80,90)</f>
        <v>80</v>
      </c>
      <c r="R9" s="7"/>
      <c r="S9" s="7"/>
    </row>
    <row r="10" spans="2:19" ht="16.15" customHeight="1" thickBot="1">
      <c r="B10" s="3" t="s">
        <v>93</v>
      </c>
      <c r="E10" s="196"/>
      <c r="F10" s="7"/>
      <c r="G10" s="234"/>
      <c r="H10" s="235"/>
      <c r="I10" s="236"/>
      <c r="M10" s="107"/>
      <c r="N10" s="49" t="s">
        <v>64</v>
      </c>
      <c r="O10" s="113">
        <f>IF(AND(O9=90,P8=""),90,80)</f>
        <v>80</v>
      </c>
      <c r="P10" s="24" t="s">
        <v>22</v>
      </c>
      <c r="R10" s="7"/>
      <c r="S10" s="7"/>
    </row>
    <row r="11" spans="2:27" ht="30" customHeight="1">
      <c r="B11" s="4"/>
      <c r="C11" s="4"/>
      <c r="D11" s="4"/>
      <c r="E11" s="4"/>
      <c r="F11" s="4"/>
      <c r="G11" s="4"/>
      <c r="H11" s="4"/>
      <c r="K11" s="4"/>
      <c r="L11" s="4"/>
      <c r="M11" s="4"/>
      <c r="N11" s="4"/>
      <c r="O11" s="4"/>
      <c r="P11" s="4"/>
      <c r="Q11" s="4"/>
      <c r="R11" s="7"/>
      <c r="S11" s="7"/>
      <c r="T11" s="184" t="s">
        <v>67</v>
      </c>
      <c r="U11" s="126"/>
      <c r="V11" s="124"/>
      <c r="W11" s="64"/>
      <c r="X11" s="64"/>
      <c r="Y11" s="64"/>
      <c r="Z11" s="64"/>
      <c r="AA11" s="125"/>
    </row>
    <row r="12" spans="2:27" ht="30" customHeight="1" thickBot="1">
      <c r="B12" s="76" t="s">
        <v>8</v>
      </c>
      <c r="C12" s="76"/>
      <c r="D12" s="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7"/>
      <c r="S12" s="7"/>
      <c r="T12" s="127"/>
      <c r="U12" s="128"/>
      <c r="V12" s="7"/>
      <c r="W12" s="7"/>
      <c r="X12" s="7"/>
      <c r="Y12" s="7"/>
      <c r="Z12" s="7"/>
      <c r="AA12" s="121"/>
    </row>
    <row r="13" spans="5:27" ht="16.15" customHeight="1" thickBot="1">
      <c r="E13" s="6"/>
      <c r="F13" s="6"/>
      <c r="G13" s="6"/>
      <c r="H13" s="4"/>
      <c r="I13" s="4"/>
      <c r="J13" s="4"/>
      <c r="K13" s="4"/>
      <c r="L13" s="4"/>
      <c r="M13" s="4"/>
      <c r="N13" s="4"/>
      <c r="O13" s="4"/>
      <c r="P13" s="7"/>
      <c r="Q13" s="7"/>
      <c r="R13" s="7"/>
      <c r="S13" s="7"/>
      <c r="T13" s="120"/>
      <c r="U13" s="7"/>
      <c r="V13" s="7"/>
      <c r="W13" s="7"/>
      <c r="X13" s="7"/>
      <c r="Y13" s="7"/>
      <c r="Z13" s="7"/>
      <c r="AA13" s="121"/>
    </row>
    <row r="14" spans="2:27" s="4" customFormat="1" ht="16.15" customHeight="1" thickBot="1">
      <c r="B14" s="4" t="s">
        <v>87</v>
      </c>
      <c r="E14" s="228"/>
      <c r="F14" s="229"/>
      <c r="G14" s="230"/>
      <c r="I14" s="18" t="s">
        <v>88</v>
      </c>
      <c r="K14" s="194"/>
      <c r="L14" s="7"/>
      <c r="N14" s="7"/>
      <c r="P14" s="7"/>
      <c r="Q14" s="21" t="s">
        <v>132</v>
      </c>
      <c r="T14" s="120"/>
      <c r="U14" s="21" t="s">
        <v>72</v>
      </c>
      <c r="V14" s="29">
        <f>ROUND(T154,0)</f>
        <v>0</v>
      </c>
      <c r="W14" s="21" t="s">
        <v>66</v>
      </c>
      <c r="X14" s="119" t="e">
        <f>100%-X18</f>
        <v>#DIV/0!</v>
      </c>
      <c r="Y14" s="7" t="s">
        <v>65</v>
      </c>
      <c r="Z14" s="119" t="e">
        <f>100%-X19</f>
        <v>#DIV/0!</v>
      </c>
      <c r="AA14" s="121" t="s">
        <v>39</v>
      </c>
    </row>
    <row r="15" spans="9:27" s="4" customFormat="1" ht="16.15" customHeight="1" thickBot="1">
      <c r="I15" s="18"/>
      <c r="K15" s="7"/>
      <c r="L15" s="7"/>
      <c r="R15" s="7"/>
      <c r="S15" s="7"/>
      <c r="T15" s="120"/>
      <c r="U15" s="21" t="s">
        <v>71</v>
      </c>
      <c r="V15" s="31">
        <f>SUM(K30:K36)+SUM(K42:K48)+SUM(M98:M130)+SUM(M134:M141)+SUM(K147:K149)</f>
        <v>0</v>
      </c>
      <c r="W15" s="7"/>
      <c r="X15" s="21"/>
      <c r="Y15" s="7"/>
      <c r="Z15" s="7"/>
      <c r="AA15" s="121"/>
    </row>
    <row r="16" spans="2:27" s="4" customFormat="1" ht="16.15" customHeight="1" thickBot="1">
      <c r="B16" s="4" t="s">
        <v>86</v>
      </c>
      <c r="E16" s="228"/>
      <c r="F16" s="229"/>
      <c r="G16" s="230"/>
      <c r="I16" s="18" t="s">
        <v>89</v>
      </c>
      <c r="K16" s="195"/>
      <c r="L16" s="7"/>
      <c r="M16" s="21" t="s">
        <v>21</v>
      </c>
      <c r="N16" s="196"/>
      <c r="O16" s="21" t="s">
        <v>20</v>
      </c>
      <c r="P16" s="196"/>
      <c r="Q16" s="115" t="str">
        <f>IF(O17=O18,"","Eingabefehler!")</f>
        <v/>
      </c>
      <c r="S16" s="72"/>
      <c r="T16" s="120"/>
      <c r="U16" s="21" t="s">
        <v>70</v>
      </c>
      <c r="V16" s="31">
        <f>V17-V15</f>
        <v>0</v>
      </c>
      <c r="W16" s="7"/>
      <c r="X16" s="21"/>
      <c r="Y16" s="7"/>
      <c r="Z16" s="7"/>
      <c r="AA16" s="121"/>
    </row>
    <row r="17" spans="11:27" s="4" customFormat="1" ht="16.15" customHeight="1" thickBot="1">
      <c r="K17" s="7"/>
      <c r="L17" s="7"/>
      <c r="M17" s="7"/>
      <c r="O17" s="114">
        <f>IF(N16="",80,90)</f>
        <v>80</v>
      </c>
      <c r="Q17" s="7"/>
      <c r="T17" s="120"/>
      <c r="U17" s="21" t="s">
        <v>69</v>
      </c>
      <c r="V17" s="29">
        <f>V154</f>
        <v>0</v>
      </c>
      <c r="W17" s="7"/>
      <c r="X17" s="21"/>
      <c r="Y17" s="7"/>
      <c r="Z17" s="7"/>
      <c r="AA17" s="121"/>
    </row>
    <row r="18" spans="2:27" s="4" customFormat="1" ht="16.15" customHeight="1" thickBot="1">
      <c r="B18" s="4" t="s">
        <v>85</v>
      </c>
      <c r="E18" s="228"/>
      <c r="F18" s="229"/>
      <c r="G18" s="230"/>
      <c r="L18" s="7"/>
      <c r="N18" s="21" t="s">
        <v>63</v>
      </c>
      <c r="O18" s="113">
        <f>IF(AND(O17=90,P16=""),90,80)</f>
        <v>80</v>
      </c>
      <c r="P18" s="23" t="s">
        <v>22</v>
      </c>
      <c r="Q18" s="7"/>
      <c r="R18" s="7"/>
      <c r="S18" s="7"/>
      <c r="T18" s="120"/>
      <c r="U18" s="21" t="s">
        <v>37</v>
      </c>
      <c r="V18" s="29">
        <f>V15-V14</f>
        <v>0</v>
      </c>
      <c r="W18" s="21" t="s">
        <v>66</v>
      </c>
      <c r="X18" s="118" t="e">
        <f>V18/V15</f>
        <v>#DIV/0!</v>
      </c>
      <c r="Y18" s="7"/>
      <c r="Z18" s="7"/>
      <c r="AA18" s="121"/>
    </row>
    <row r="19" spans="20:27" s="4" customFormat="1" ht="16.15" customHeight="1" thickBot="1">
      <c r="T19" s="120"/>
      <c r="U19" s="21" t="s">
        <v>38</v>
      </c>
      <c r="V19" s="29">
        <f>V17-V14</f>
        <v>0</v>
      </c>
      <c r="W19" s="21" t="s">
        <v>66</v>
      </c>
      <c r="X19" s="118" t="e">
        <f>V19/V17</f>
        <v>#DIV/0!</v>
      </c>
      <c r="Y19" s="7"/>
      <c r="Z19" s="7"/>
      <c r="AA19" s="121"/>
    </row>
    <row r="20" spans="2:27" s="4" customFormat="1" ht="16.15" customHeight="1" thickBot="1">
      <c r="B20" s="4" t="s">
        <v>83</v>
      </c>
      <c r="E20" s="228"/>
      <c r="F20" s="229"/>
      <c r="G20" s="230"/>
      <c r="I20" s="103"/>
      <c r="K20" s="242" t="s">
        <v>138</v>
      </c>
      <c r="L20" s="242"/>
      <c r="M20" s="242"/>
      <c r="T20" s="120"/>
      <c r="U20" s="7"/>
      <c r="V20" s="21"/>
      <c r="W20" s="7"/>
      <c r="X20" s="7"/>
      <c r="Y20" s="7"/>
      <c r="Z20" s="7"/>
      <c r="AA20" s="121"/>
    </row>
    <row r="21" spans="5:27" s="4" customFormat="1" ht="16.15" customHeight="1" thickBot="1">
      <c r="E21" s="43"/>
      <c r="F21" s="43"/>
      <c r="G21" s="43"/>
      <c r="K21" s="242"/>
      <c r="L21" s="242"/>
      <c r="M21" s="242"/>
      <c r="N21" s="186"/>
      <c r="O21" s="245">
        <f>IF(AND($O$10+$O$18&gt;160,Q8="",Q16=""),0.9,0.8)</f>
        <v>0.8</v>
      </c>
      <c r="T21" s="120"/>
      <c r="U21" s="21" t="s">
        <v>73</v>
      </c>
      <c r="V21" s="117">
        <v>0.19</v>
      </c>
      <c r="W21" s="10"/>
      <c r="X21" s="10"/>
      <c r="Y21" s="10"/>
      <c r="Z21" s="10"/>
      <c r="AA21" s="107"/>
    </row>
    <row r="22" spans="2:27" s="4" customFormat="1" ht="16.15" customHeight="1" thickBot="1">
      <c r="B22" s="4" t="s">
        <v>82</v>
      </c>
      <c r="E22" s="228"/>
      <c r="F22" s="229"/>
      <c r="G22" s="230"/>
      <c r="K22" s="242"/>
      <c r="L22" s="242"/>
      <c r="M22" s="242"/>
      <c r="N22" s="186"/>
      <c r="O22" s="246"/>
      <c r="T22" s="122"/>
      <c r="U22" s="21" t="s">
        <v>74</v>
      </c>
      <c r="V22" s="117">
        <v>0.07</v>
      </c>
      <c r="W22" s="10"/>
      <c r="X22" s="10"/>
      <c r="Y22" s="10"/>
      <c r="Z22" s="10"/>
      <c r="AA22" s="107"/>
    </row>
    <row r="23" spans="5:27" s="4" customFormat="1" ht="16.15" customHeight="1" thickBot="1">
      <c r="E23" s="40"/>
      <c r="F23" s="40"/>
      <c r="G23" s="40"/>
      <c r="K23" s="242"/>
      <c r="L23" s="242"/>
      <c r="M23" s="242"/>
      <c r="N23" s="186"/>
      <c r="O23" s="246"/>
      <c r="T23" s="122"/>
      <c r="U23" s="7"/>
      <c r="V23" s="103"/>
      <c r="W23" s="10"/>
      <c r="X23" s="10"/>
      <c r="Y23" s="10"/>
      <c r="Z23" s="10"/>
      <c r="AA23" s="107"/>
    </row>
    <row r="24" spans="1:27" ht="15.75" customHeight="1" thickBot="1">
      <c r="A24" s="4"/>
      <c r="B24" s="4" t="s">
        <v>139</v>
      </c>
      <c r="C24" s="4"/>
      <c r="D24" s="4"/>
      <c r="E24" s="228"/>
      <c r="F24" s="229"/>
      <c r="G24" s="230"/>
      <c r="H24" s="4"/>
      <c r="K24" s="242"/>
      <c r="L24" s="242"/>
      <c r="M24" s="242"/>
      <c r="N24" s="186"/>
      <c r="O24" s="247"/>
      <c r="R24" s="4"/>
      <c r="S24" s="4"/>
      <c r="T24" s="123"/>
      <c r="U24" s="5"/>
      <c r="V24" s="44"/>
      <c r="W24" s="9"/>
      <c r="X24" s="9"/>
      <c r="Y24" s="9"/>
      <c r="Z24" s="9"/>
      <c r="AA24" s="185" t="s">
        <v>68</v>
      </c>
    </row>
    <row r="25" spans="1:19" ht="15.75" customHeight="1" thickBot="1">
      <c r="A25" s="4"/>
      <c r="B25" s="4"/>
      <c r="C25" s="4"/>
      <c r="D25" s="4"/>
      <c r="E25" s="40"/>
      <c r="F25" s="40"/>
      <c r="G25" s="40"/>
      <c r="H25" s="4"/>
      <c r="I25" s="7"/>
      <c r="J25" s="7"/>
      <c r="K25" s="242"/>
      <c r="L25" s="242"/>
      <c r="M25" s="242"/>
      <c r="N25" s="7"/>
      <c r="O25" s="4"/>
      <c r="P25" s="7"/>
      <c r="Q25" s="7"/>
      <c r="R25" s="4"/>
      <c r="S25" s="4"/>
    </row>
    <row r="26" spans="1:22" ht="15.75" customHeight="1" thickBot="1">
      <c r="A26" s="4"/>
      <c r="B26" s="4" t="s">
        <v>84</v>
      </c>
      <c r="C26" s="4"/>
      <c r="D26" s="4"/>
      <c r="E26" s="228"/>
      <c r="F26" s="229"/>
      <c r="G26" s="230"/>
      <c r="H26" s="4"/>
      <c r="I26" s="7"/>
      <c r="J26" s="7"/>
      <c r="K26" s="210"/>
      <c r="L26" s="210"/>
      <c r="M26" s="210"/>
      <c r="N26" s="7"/>
      <c r="O26" s="4"/>
      <c r="P26" s="7"/>
      <c r="Q26" s="7"/>
      <c r="R26" s="4"/>
      <c r="S26" s="4"/>
      <c r="V26" s="49"/>
    </row>
    <row r="27" spans="1:22" ht="33" customHeight="1">
      <c r="A27" s="4"/>
      <c r="B27" s="4"/>
      <c r="C27" s="4"/>
      <c r="D27" s="4"/>
      <c r="E27" s="40"/>
      <c r="F27" s="40"/>
      <c r="G27" s="40"/>
      <c r="H27" s="4"/>
      <c r="I27" s="4"/>
      <c r="J27" s="4"/>
      <c r="K27" s="4"/>
      <c r="L27" s="4"/>
      <c r="M27" s="4"/>
      <c r="N27" s="4"/>
      <c r="O27" s="4"/>
      <c r="P27" s="7"/>
      <c r="Q27" s="7"/>
      <c r="R27" s="4"/>
      <c r="S27" s="4"/>
      <c r="V27" s="138" t="s">
        <v>75</v>
      </c>
    </row>
    <row r="28" spans="2:22" ht="31.5" customHeight="1" thickBot="1">
      <c r="B28" s="76" t="s">
        <v>41</v>
      </c>
      <c r="C28" s="76"/>
      <c r="D28" s="9"/>
      <c r="E28" s="5"/>
      <c r="F28" s="5"/>
      <c r="G28" s="5"/>
      <c r="H28" s="5"/>
      <c r="I28" s="9"/>
      <c r="J28" s="9"/>
      <c r="K28" s="9"/>
      <c r="L28" s="9"/>
      <c r="M28" s="9"/>
      <c r="N28" s="9"/>
      <c r="O28" s="5"/>
      <c r="P28" s="9"/>
      <c r="Q28" s="9"/>
      <c r="R28" s="5"/>
      <c r="S28" s="98" t="s">
        <v>59</v>
      </c>
      <c r="T28" s="97">
        <f>SUM(S30:S36)</f>
        <v>0</v>
      </c>
      <c r="U28" s="7"/>
      <c r="V28" s="139">
        <f>SUM(V30:V36)</f>
        <v>0</v>
      </c>
    </row>
    <row r="29" spans="5:22" ht="16.15" customHeight="1" thickBot="1">
      <c r="E29" s="15" t="s">
        <v>12</v>
      </c>
      <c r="F29" s="15"/>
      <c r="G29" s="15" t="s">
        <v>7</v>
      </c>
      <c r="H29" s="10"/>
      <c r="I29" s="20" t="s">
        <v>13</v>
      </c>
      <c r="J29" s="16"/>
      <c r="K29" s="16" t="s">
        <v>1</v>
      </c>
      <c r="L29" s="16"/>
      <c r="M29" s="51" t="s">
        <v>14</v>
      </c>
      <c r="N29" s="10"/>
      <c r="O29" s="16" t="s">
        <v>16</v>
      </c>
      <c r="P29" s="40"/>
      <c r="Q29" s="48"/>
      <c r="R29" s="4"/>
      <c r="S29" s="15" t="s">
        <v>15</v>
      </c>
      <c r="V29" s="133" t="s">
        <v>35</v>
      </c>
    </row>
    <row r="30" spans="2:22" ht="16.15" customHeight="1" thickBot="1">
      <c r="B30" s="249" t="s">
        <v>135</v>
      </c>
      <c r="C30" s="250"/>
      <c r="D30" s="4"/>
      <c r="E30" s="198"/>
      <c r="F30" s="7"/>
      <c r="G30" s="196"/>
      <c r="H30" s="16"/>
      <c r="I30" s="195"/>
      <c r="J30" s="7"/>
      <c r="K30" s="14">
        <f>I30*E30</f>
        <v>0</v>
      </c>
      <c r="M30" s="65">
        <f>IF($O$10+$O$18&gt;160,0.9,0.8)</f>
        <v>0.8</v>
      </c>
      <c r="N30" s="30"/>
      <c r="O30" s="196"/>
      <c r="P30" s="7"/>
      <c r="Q30" s="57" t="str">
        <f>IF(O30="","","reduzierter Satz")</f>
        <v/>
      </c>
      <c r="R30" s="4"/>
      <c r="S30" s="14">
        <f>IF(O30="",K30*M30,K30*M30*0.8)</f>
        <v>0</v>
      </c>
      <c r="T30" s="96"/>
      <c r="V30" s="140">
        <f>K30*(1+$V$21)</f>
        <v>0</v>
      </c>
    </row>
    <row r="31" spans="2:22" ht="16.15" customHeight="1" thickBot="1">
      <c r="B31" s="73"/>
      <c r="C31" s="73"/>
      <c r="E31" s="16"/>
      <c r="F31" s="4"/>
      <c r="G31" s="4"/>
      <c r="I31" s="4"/>
      <c r="J31" s="4"/>
      <c r="K31" s="4"/>
      <c r="M31" s="16"/>
      <c r="N31" s="48"/>
      <c r="O31" s="4"/>
      <c r="P31" s="7"/>
      <c r="Q31" s="7"/>
      <c r="R31" s="4"/>
      <c r="S31" s="4"/>
      <c r="T31" s="4"/>
      <c r="V31" s="133"/>
    </row>
    <row r="32" spans="2:22" ht="16.15" customHeight="1" thickBot="1">
      <c r="B32" s="249" t="s">
        <v>136</v>
      </c>
      <c r="C32" s="250"/>
      <c r="D32" s="4"/>
      <c r="E32" s="198"/>
      <c r="F32" s="4"/>
      <c r="G32" s="196"/>
      <c r="H32" s="4"/>
      <c r="I32" s="195"/>
      <c r="J32" s="7"/>
      <c r="K32" s="14">
        <f>I32*E32</f>
        <v>0</v>
      </c>
      <c r="M32" s="65">
        <f>IF($O$10+$O$18&gt;160,0.9,0.8)</f>
        <v>0.8</v>
      </c>
      <c r="N32" s="30"/>
      <c r="O32" s="196"/>
      <c r="P32" s="7"/>
      <c r="Q32" s="57" t="str">
        <f>IF(O32="","","reduzierter Satz")</f>
        <v/>
      </c>
      <c r="R32" s="4"/>
      <c r="S32" s="14">
        <f>IF(O32="",K32*M32,K32*M32*0.8)</f>
        <v>0</v>
      </c>
      <c r="T32" s="96"/>
      <c r="V32" s="140">
        <f>K32*(1+$V$21)</f>
        <v>0</v>
      </c>
    </row>
    <row r="33" spans="2:22" ht="16.15" customHeight="1" thickBot="1">
      <c r="B33" s="73"/>
      <c r="C33" s="73"/>
      <c r="E33" s="16"/>
      <c r="F33" s="7"/>
      <c r="G33" s="7"/>
      <c r="I33" s="4"/>
      <c r="J33" s="4"/>
      <c r="K33" s="4"/>
      <c r="L33" s="4"/>
      <c r="M33" s="15"/>
      <c r="N33" s="48"/>
      <c r="O33" s="7"/>
      <c r="R33" s="4"/>
      <c r="S33" s="4"/>
      <c r="T33" s="4"/>
      <c r="V33" s="133"/>
    </row>
    <row r="34" spans="2:22" ht="16.15" customHeight="1" thickBot="1">
      <c r="B34" s="249" t="s">
        <v>23</v>
      </c>
      <c r="C34" s="250"/>
      <c r="D34" s="4"/>
      <c r="E34" s="198"/>
      <c r="F34" s="4"/>
      <c r="G34" s="196"/>
      <c r="H34" s="4"/>
      <c r="I34" s="195"/>
      <c r="J34" s="7"/>
      <c r="K34" s="14">
        <f>I34*E34</f>
        <v>0</v>
      </c>
      <c r="M34" s="65">
        <f>IF($O$10+$O$18&gt;160,0.9,0.8)</f>
        <v>0.8</v>
      </c>
      <c r="N34" s="30"/>
      <c r="O34" s="196"/>
      <c r="P34" s="7"/>
      <c r="Q34" s="57" t="str">
        <f>IF(O34="","","reduzierter Satz")</f>
        <v/>
      </c>
      <c r="R34" s="4"/>
      <c r="S34" s="14">
        <f>IF(O34="",K34*M34,K34*M34*0.8)</f>
        <v>0</v>
      </c>
      <c r="T34" s="96"/>
      <c r="V34" s="140">
        <f>K34*(1+$V$21)</f>
        <v>0</v>
      </c>
    </row>
    <row r="35" spans="1:23" s="4" customFormat="1" ht="16.15" customHeight="1" thickBot="1">
      <c r="A35" s="3"/>
      <c r="B35" s="88"/>
      <c r="C35" s="88"/>
      <c r="E35" s="27"/>
      <c r="G35" s="40"/>
      <c r="H35" s="3"/>
      <c r="I35" s="28"/>
      <c r="J35" s="7"/>
      <c r="K35" s="29"/>
      <c r="M35" s="30"/>
      <c r="N35" s="30"/>
      <c r="O35" s="32"/>
      <c r="P35" s="7"/>
      <c r="Q35" s="7"/>
      <c r="S35" s="33"/>
      <c r="T35" s="31"/>
      <c r="V35" s="133"/>
      <c r="W35" s="3"/>
    </row>
    <row r="36" spans="2:22" ht="16.15" customHeight="1" thickBot="1">
      <c r="B36" s="249" t="s">
        <v>33</v>
      </c>
      <c r="C36" s="250"/>
      <c r="D36" s="4"/>
      <c r="E36" s="198"/>
      <c r="F36" s="4"/>
      <c r="G36" s="196"/>
      <c r="H36" s="4"/>
      <c r="I36" s="195"/>
      <c r="J36" s="7"/>
      <c r="K36" s="14">
        <f>I36*E36</f>
        <v>0</v>
      </c>
      <c r="M36" s="65">
        <f>IF($O$10+$O$18&gt;160,0.9,0.8)</f>
        <v>0.8</v>
      </c>
      <c r="N36" s="30"/>
      <c r="O36" s="196"/>
      <c r="P36" s="7"/>
      <c r="Q36" s="57" t="str">
        <f>IF(O36="","","reduzierter Satz")</f>
        <v/>
      </c>
      <c r="R36" s="4"/>
      <c r="S36" s="14">
        <f>IF(O36="",K36*M36,K36*M36*0.8)</f>
        <v>0</v>
      </c>
      <c r="T36" s="96"/>
      <c r="V36" s="140">
        <f>K36*(1+$V$21)</f>
        <v>0</v>
      </c>
    </row>
    <row r="37" spans="9:23" ht="18" customHeight="1">
      <c r="I37" s="28"/>
      <c r="J37" s="7"/>
      <c r="K37" s="29"/>
      <c r="L37" s="4"/>
      <c r="M37" s="30"/>
      <c r="N37" s="30"/>
      <c r="O37" s="72"/>
      <c r="P37" s="7"/>
      <c r="Q37" s="7"/>
      <c r="R37" s="7"/>
      <c r="S37" s="100"/>
      <c r="T37" s="31"/>
      <c r="V37" s="131"/>
      <c r="W37" s="4"/>
    </row>
    <row r="38" spans="1:22" ht="30" customHeight="1">
      <c r="A38" s="4"/>
      <c r="B38" s="4"/>
      <c r="C38" s="4"/>
      <c r="D38" s="4"/>
      <c r="E38" s="27"/>
      <c r="F38" s="4"/>
      <c r="G38" s="40"/>
      <c r="H38" s="4"/>
      <c r="L38" s="4"/>
      <c r="M38" s="15"/>
      <c r="N38" s="15"/>
      <c r="O38" s="25"/>
      <c r="R38" s="25"/>
      <c r="S38" s="104"/>
      <c r="T38" s="34"/>
      <c r="V38" s="132"/>
    </row>
    <row r="39" spans="12:22" ht="21" customHeight="1">
      <c r="L39" s="4"/>
      <c r="M39" s="15"/>
      <c r="N39" s="15"/>
      <c r="S39" s="75"/>
      <c r="T39" s="75"/>
      <c r="V39" s="130"/>
    </row>
    <row r="40" spans="2:22" ht="30.75" customHeight="1" thickBot="1">
      <c r="B40" s="76" t="s">
        <v>11</v>
      </c>
      <c r="C40" s="76"/>
      <c r="D40" s="1"/>
      <c r="E40" s="9"/>
      <c r="F40" s="9"/>
      <c r="G40" s="9"/>
      <c r="H40" s="9"/>
      <c r="I40" s="9"/>
      <c r="J40" s="9"/>
      <c r="K40" s="9"/>
      <c r="L40" s="5"/>
      <c r="M40" s="32"/>
      <c r="N40" s="32"/>
      <c r="O40" s="9"/>
      <c r="P40" s="9"/>
      <c r="Q40" s="9"/>
      <c r="R40" s="9"/>
      <c r="S40" s="98" t="s">
        <v>59</v>
      </c>
      <c r="T40" s="97">
        <f>SUM(S42:S48)</f>
        <v>0</v>
      </c>
      <c r="V40" s="139">
        <f>SUM(V42:V48)</f>
        <v>0</v>
      </c>
    </row>
    <row r="41" spans="5:22" ht="16.15" customHeight="1" thickBot="1">
      <c r="E41" s="15" t="s">
        <v>12</v>
      </c>
      <c r="F41" s="15"/>
      <c r="G41" s="15" t="s">
        <v>7</v>
      </c>
      <c r="H41" s="16"/>
      <c r="I41" s="16" t="s">
        <v>13</v>
      </c>
      <c r="J41" s="16"/>
      <c r="K41" s="16" t="s">
        <v>1</v>
      </c>
      <c r="L41" s="16"/>
      <c r="M41" s="50" t="s">
        <v>14</v>
      </c>
      <c r="N41" s="64"/>
      <c r="O41" s="16" t="s">
        <v>16</v>
      </c>
      <c r="P41" s="40"/>
      <c r="Q41" s="48"/>
      <c r="R41" s="4"/>
      <c r="S41" s="15" t="s">
        <v>15</v>
      </c>
      <c r="V41" s="130" t="s">
        <v>35</v>
      </c>
    </row>
    <row r="42" spans="2:22" ht="16.15" customHeight="1" thickBot="1">
      <c r="B42" s="249" t="s">
        <v>135</v>
      </c>
      <c r="C42" s="250"/>
      <c r="D42" s="4"/>
      <c r="E42" s="198"/>
      <c r="F42" s="7"/>
      <c r="G42" s="196"/>
      <c r="I42" s="195"/>
      <c r="J42" s="7"/>
      <c r="K42" s="14">
        <f>I42*E42</f>
        <v>0</v>
      </c>
      <c r="M42" s="65">
        <f>IF($O$10+$O$18&gt;160,0.9,0.8)</f>
        <v>0.8</v>
      </c>
      <c r="N42" s="30"/>
      <c r="O42" s="196"/>
      <c r="P42" s="7"/>
      <c r="Q42" s="57" t="str">
        <f>IF(O42="","","reduzierter Satz")</f>
        <v/>
      </c>
      <c r="R42" s="4"/>
      <c r="S42" s="14">
        <f>IF(O42="",K42*M42,K42*M42*0.8)</f>
        <v>0</v>
      </c>
      <c r="T42" s="96"/>
      <c r="V42" s="140">
        <f>K42*(1+$V$21)</f>
        <v>0</v>
      </c>
    </row>
    <row r="43" spans="2:22" ht="16.15" customHeight="1" thickBot="1">
      <c r="B43" s="73"/>
      <c r="C43" s="73"/>
      <c r="E43" s="16"/>
      <c r="F43" s="4"/>
      <c r="G43" s="4"/>
      <c r="H43" s="4"/>
      <c r="I43" s="4"/>
      <c r="J43" s="4"/>
      <c r="K43" s="4"/>
      <c r="M43" s="16"/>
      <c r="N43" s="48"/>
      <c r="O43" s="4"/>
      <c r="P43" s="7"/>
      <c r="Q43" s="7"/>
      <c r="R43" s="4"/>
      <c r="S43" s="4"/>
      <c r="T43" s="4"/>
      <c r="V43" s="133"/>
    </row>
    <row r="44" spans="2:22" ht="16.15" customHeight="1" thickBot="1">
      <c r="B44" s="249" t="s">
        <v>136</v>
      </c>
      <c r="C44" s="250"/>
      <c r="D44" s="4"/>
      <c r="E44" s="198"/>
      <c r="F44" s="4"/>
      <c r="G44" s="196"/>
      <c r="I44" s="195"/>
      <c r="J44" s="7"/>
      <c r="K44" s="14">
        <f>I44*E44</f>
        <v>0</v>
      </c>
      <c r="M44" s="65">
        <f>IF($O$10+$O$18&gt;160,0.9,0.8)</f>
        <v>0.8</v>
      </c>
      <c r="N44" s="30"/>
      <c r="O44" s="196"/>
      <c r="P44" s="7"/>
      <c r="Q44" s="57" t="str">
        <f>IF(O44="","","reduzierter Satz")</f>
        <v/>
      </c>
      <c r="R44" s="4"/>
      <c r="S44" s="14">
        <f>IF(O44="",K44*M44,K44*M44*0.8)</f>
        <v>0</v>
      </c>
      <c r="T44" s="96"/>
      <c r="V44" s="140">
        <f>K44*(1+$V$21)</f>
        <v>0</v>
      </c>
    </row>
    <row r="45" spans="2:22" ht="16.15" customHeight="1" thickBot="1">
      <c r="B45" s="73"/>
      <c r="C45" s="73"/>
      <c r="E45" s="16"/>
      <c r="F45" s="7"/>
      <c r="G45" s="7"/>
      <c r="H45" s="4"/>
      <c r="I45" s="4"/>
      <c r="J45" s="4"/>
      <c r="K45" s="4"/>
      <c r="L45" s="4"/>
      <c r="M45" s="15"/>
      <c r="N45" s="48"/>
      <c r="O45" s="7"/>
      <c r="P45" s="7"/>
      <c r="R45" s="4"/>
      <c r="S45" s="4"/>
      <c r="T45" s="4"/>
      <c r="V45" s="133"/>
    </row>
    <row r="46" spans="2:22" ht="16.15" customHeight="1" thickBot="1">
      <c r="B46" s="249" t="s">
        <v>23</v>
      </c>
      <c r="C46" s="250"/>
      <c r="D46" s="4"/>
      <c r="E46" s="198"/>
      <c r="F46" s="4"/>
      <c r="G46" s="196"/>
      <c r="I46" s="195"/>
      <c r="J46" s="7"/>
      <c r="K46" s="14">
        <f>I46*E46</f>
        <v>0</v>
      </c>
      <c r="M46" s="65">
        <f>IF($O$10+$O$18&gt;160,0.9,0.8)</f>
        <v>0.8</v>
      </c>
      <c r="N46" s="30"/>
      <c r="O46" s="196"/>
      <c r="P46" s="7"/>
      <c r="Q46" s="57" t="str">
        <f>IF(O46="","","reduzierter Satz")</f>
        <v/>
      </c>
      <c r="R46" s="4"/>
      <c r="S46" s="14">
        <f>IF(O46="",K46*M46,K46*M46*0.8)</f>
        <v>0</v>
      </c>
      <c r="T46" s="96"/>
      <c r="V46" s="140">
        <f>K46*(1+$V$21)</f>
        <v>0</v>
      </c>
    </row>
    <row r="47" spans="2:22" ht="16.15" customHeight="1" thickBot="1">
      <c r="B47" s="73"/>
      <c r="C47" s="73"/>
      <c r="L47" s="4"/>
      <c r="M47" s="15"/>
      <c r="N47" s="48"/>
      <c r="P47" s="7"/>
      <c r="V47" s="133"/>
    </row>
    <row r="48" spans="2:22" ht="16.15" customHeight="1" thickBot="1">
      <c r="B48" s="249" t="s">
        <v>33</v>
      </c>
      <c r="C48" s="250"/>
      <c r="E48" s="198"/>
      <c r="F48" s="4"/>
      <c r="G48" s="196"/>
      <c r="I48" s="195"/>
      <c r="J48" s="7"/>
      <c r="K48" s="14">
        <f>I48*E48</f>
        <v>0</v>
      </c>
      <c r="M48" s="65">
        <f>IF($O$10+$O$18&gt;160,0.9,0.8)</f>
        <v>0.8</v>
      </c>
      <c r="N48" s="30"/>
      <c r="O48" s="196"/>
      <c r="P48" s="7"/>
      <c r="Q48" s="57" t="str">
        <f>IF(O48="","","reduzierter Satz")</f>
        <v/>
      </c>
      <c r="R48" s="4"/>
      <c r="S48" s="14">
        <f>IF(O48="",K48*M48,K48*M48*0.8)</f>
        <v>0</v>
      </c>
      <c r="T48" s="96"/>
      <c r="V48" s="140">
        <f>K48*(1+$V$21)</f>
        <v>0</v>
      </c>
    </row>
    <row r="49" spans="12:22" ht="16.15" customHeight="1">
      <c r="L49" s="4"/>
      <c r="M49" s="15"/>
      <c r="N49" s="48"/>
      <c r="P49" s="7"/>
      <c r="V49" s="133"/>
    </row>
    <row r="50" spans="2:22" ht="30" customHeight="1">
      <c r="B50" s="8"/>
      <c r="C50" s="8"/>
      <c r="D50" s="8"/>
      <c r="E50" s="10"/>
      <c r="F50" s="10"/>
      <c r="G50" s="10"/>
      <c r="H50" s="10"/>
      <c r="I50" s="10"/>
      <c r="J50" s="10"/>
      <c r="K50" s="10"/>
      <c r="L50" s="7"/>
      <c r="M50" s="7"/>
      <c r="N50" s="7"/>
      <c r="O50" s="52"/>
      <c r="P50" s="52"/>
      <c r="Q50" s="25"/>
      <c r="R50" s="52"/>
      <c r="S50" s="105"/>
      <c r="T50" s="35"/>
      <c r="V50" s="132"/>
    </row>
    <row r="51" spans="2:22" ht="30" customHeight="1">
      <c r="B51" s="8"/>
      <c r="C51" s="8"/>
      <c r="D51" s="8"/>
      <c r="E51" s="10"/>
      <c r="F51" s="10"/>
      <c r="G51" s="10"/>
      <c r="H51" s="10"/>
      <c r="I51" s="10"/>
      <c r="J51" s="10"/>
      <c r="K51" s="10"/>
      <c r="L51" s="7"/>
      <c r="M51" s="7"/>
      <c r="N51" s="7"/>
      <c r="O51" s="25"/>
      <c r="P51" s="25"/>
      <c r="Q51" s="25"/>
      <c r="R51" s="2"/>
      <c r="S51" s="34"/>
      <c r="T51" s="35"/>
      <c r="V51" s="130"/>
    </row>
    <row r="52" spans="2:22" ht="31.5" customHeight="1" thickBot="1">
      <c r="B52" s="76" t="s">
        <v>25</v>
      </c>
      <c r="C52" s="76"/>
      <c r="D52" s="1"/>
      <c r="E52" s="9"/>
      <c r="F52" s="9"/>
      <c r="G52" s="9"/>
      <c r="H52" s="9"/>
      <c r="I52" s="9"/>
      <c r="J52" s="9"/>
      <c r="K52" s="9"/>
      <c r="L52" s="5"/>
      <c r="M52" s="5"/>
      <c r="N52" s="5"/>
      <c r="O52" s="11"/>
      <c r="P52" s="11"/>
      <c r="Q52" s="11"/>
      <c r="R52" s="11"/>
      <c r="S52" s="34"/>
      <c r="T52" s="99"/>
      <c r="U52" s="7"/>
      <c r="V52" s="133"/>
    </row>
    <row r="53" spans="2:22" ht="22.5" customHeight="1" thickBot="1">
      <c r="B53" s="116"/>
      <c r="C53" s="116"/>
      <c r="D53" s="8"/>
      <c r="E53" s="10"/>
      <c r="F53" s="10"/>
      <c r="G53" s="10"/>
      <c r="H53" s="10"/>
      <c r="I53" s="10"/>
      <c r="J53" s="10"/>
      <c r="K53" s="10"/>
      <c r="L53" s="7"/>
      <c r="M53" s="7"/>
      <c r="N53" s="7"/>
      <c r="O53" s="25"/>
      <c r="P53" s="25"/>
      <c r="Q53" s="25"/>
      <c r="R53" s="25"/>
      <c r="S53" s="34"/>
      <c r="T53" s="99"/>
      <c r="U53" s="7"/>
      <c r="V53" s="133"/>
    </row>
    <row r="54" spans="2:22" ht="15.75" customHeight="1" thickBot="1">
      <c r="B54" s="4"/>
      <c r="E54" s="21" t="s">
        <v>78</v>
      </c>
      <c r="F54" s="4"/>
      <c r="G54" s="201"/>
      <c r="J54" s="7"/>
      <c r="K54" s="21" t="s">
        <v>76</v>
      </c>
      <c r="L54" s="7"/>
      <c r="M54" s="206"/>
      <c r="O54" s="7"/>
      <c r="Q54" s="25"/>
      <c r="R54" s="25"/>
      <c r="S54" s="34"/>
      <c r="T54" s="99"/>
      <c r="U54" s="7"/>
      <c r="V54" s="133"/>
    </row>
    <row r="55" spans="2:22" ht="15.75" customHeight="1" thickBot="1">
      <c r="B55" s="4"/>
      <c r="E55" s="4"/>
      <c r="F55" s="4"/>
      <c r="G55" s="7"/>
      <c r="J55" s="7"/>
      <c r="K55" s="4"/>
      <c r="L55" s="7"/>
      <c r="M55" s="4"/>
      <c r="O55" s="4"/>
      <c r="Q55" s="25"/>
      <c r="R55" s="25"/>
      <c r="S55" s="34"/>
      <c r="T55" s="99"/>
      <c r="U55" s="7"/>
      <c r="V55" s="133"/>
    </row>
    <row r="56" spans="5:22" ht="15.75" customHeight="1" thickBot="1">
      <c r="E56" s="21" t="s">
        <v>127</v>
      </c>
      <c r="G56" s="201"/>
      <c r="J56" s="7"/>
      <c r="K56" s="21" t="s">
        <v>77</v>
      </c>
      <c r="L56" s="7"/>
      <c r="M56" s="201"/>
      <c r="O56" s="7"/>
      <c r="Q56" s="25"/>
      <c r="R56" s="25"/>
      <c r="S56" s="34"/>
      <c r="T56" s="99"/>
      <c r="U56" s="7"/>
      <c r="V56" s="133"/>
    </row>
    <row r="57" spans="11:22" ht="22.5" customHeight="1">
      <c r="K57" s="10"/>
      <c r="L57" s="7"/>
      <c r="M57" s="7"/>
      <c r="N57" s="7"/>
      <c r="O57" s="25"/>
      <c r="P57" s="25"/>
      <c r="Q57" s="25"/>
      <c r="R57" s="25"/>
      <c r="S57" s="34"/>
      <c r="T57" s="99"/>
      <c r="U57" s="7"/>
      <c r="V57" s="133"/>
    </row>
    <row r="58" spans="2:22" ht="21" customHeight="1" thickBot="1">
      <c r="B58" s="2" t="s">
        <v>47</v>
      </c>
      <c r="C58" s="2"/>
      <c r="E58" s="16" t="s">
        <v>6</v>
      </c>
      <c r="G58" s="16" t="s">
        <v>42</v>
      </c>
      <c r="I58" s="16" t="s">
        <v>52</v>
      </c>
      <c r="K58" s="16" t="s">
        <v>43</v>
      </c>
      <c r="M58" s="10" t="s">
        <v>44</v>
      </c>
      <c r="N58" s="112" t="s">
        <v>60</v>
      </c>
      <c r="O58" s="16" t="s">
        <v>51</v>
      </c>
      <c r="P58" s="16"/>
      <c r="Q58" s="233" t="s">
        <v>45</v>
      </c>
      <c r="R58" s="233"/>
      <c r="S58" s="4"/>
      <c r="T58" s="49"/>
      <c r="U58" s="3"/>
      <c r="V58" s="134"/>
    </row>
    <row r="59" spans="1:22" ht="16.15" customHeight="1" thickBot="1">
      <c r="A59" s="68"/>
      <c r="B59" s="4" t="s">
        <v>5</v>
      </c>
      <c r="C59" s="248" t="s">
        <v>48</v>
      </c>
      <c r="E59" s="201"/>
      <c r="G59" s="202"/>
      <c r="I59" s="37">
        <f>G59*$B$60</f>
        <v>0</v>
      </c>
      <c r="K59" s="195"/>
      <c r="M59" s="205"/>
      <c r="N59" s="109">
        <f>IF((MROUND((M59*I59),25))&lt;(M59*I59),(MROUND((M59*I59),25))+25,(MROUND((M59*I59),25)))</f>
        <v>0</v>
      </c>
      <c r="O59" s="58">
        <f>IF(OR(K59="Naturverjüngung",K59="Wildlinge"),0,N59)</f>
        <v>0</v>
      </c>
      <c r="P59" s="54"/>
      <c r="Q59" s="231"/>
      <c r="R59" s="232"/>
      <c r="T59" s="222" t="s">
        <v>129</v>
      </c>
      <c r="U59" s="223"/>
      <c r="V59" s="134"/>
    </row>
    <row r="60" spans="1:22" s="7" customFormat="1" ht="16.15" customHeight="1" thickBot="1">
      <c r="A60" s="68"/>
      <c r="B60" s="37">
        <f>G56</f>
        <v>0</v>
      </c>
      <c r="C60" s="248"/>
      <c r="G60" s="56"/>
      <c r="I60" s="48"/>
      <c r="K60" s="28"/>
      <c r="M60" s="74"/>
      <c r="N60" s="109"/>
      <c r="O60" s="59"/>
      <c r="P60" s="54"/>
      <c r="Q60" s="144"/>
      <c r="R60" s="145"/>
      <c r="T60" s="224"/>
      <c r="U60" s="225"/>
      <c r="V60" s="135"/>
    </row>
    <row r="61" spans="1:22" ht="16.15" customHeight="1" thickBot="1">
      <c r="A61" s="68"/>
      <c r="B61" s="7" t="s">
        <v>46</v>
      </c>
      <c r="C61" s="248"/>
      <c r="E61" s="201"/>
      <c r="G61" s="203"/>
      <c r="I61" s="37">
        <f>G61*$B$60</f>
        <v>0</v>
      </c>
      <c r="K61" s="195"/>
      <c r="M61" s="205"/>
      <c r="N61" s="109">
        <f>IF((MROUND((M61*I61),25))&lt;(M61*I61),(MROUND((M61*I61),25))+25,(MROUND((M61*I61),25)))</f>
        <v>0</v>
      </c>
      <c r="O61" s="58">
        <f>IF(OR(K61="Naturverjüngung",K61="Wildlinge"),0,N61)</f>
        <v>0</v>
      </c>
      <c r="P61" s="54"/>
      <c r="Q61" s="231"/>
      <c r="R61" s="232"/>
      <c r="T61" s="224"/>
      <c r="U61" s="225"/>
      <c r="V61" s="134"/>
    </row>
    <row r="62" spans="1:22" s="7" customFormat="1" ht="16.15" customHeight="1" thickBot="1">
      <c r="A62" s="68"/>
      <c r="B62" s="70">
        <f>SUM(G59:G83)</f>
        <v>0</v>
      </c>
      <c r="C62" s="248"/>
      <c r="G62" s="61"/>
      <c r="I62" s="48"/>
      <c r="K62" s="28"/>
      <c r="M62" s="74"/>
      <c r="N62" s="109"/>
      <c r="O62" s="59"/>
      <c r="P62" s="54"/>
      <c r="Q62" s="144"/>
      <c r="R62" s="145"/>
      <c r="T62" s="224"/>
      <c r="U62" s="225"/>
      <c r="V62" s="135"/>
    </row>
    <row r="63" spans="1:22" ht="16.15" customHeight="1" thickBot="1">
      <c r="A63" s="68"/>
      <c r="C63" s="248"/>
      <c r="E63" s="201"/>
      <c r="G63" s="204"/>
      <c r="I63" s="37">
        <f>G63*$B$60</f>
        <v>0</v>
      </c>
      <c r="K63" s="195"/>
      <c r="M63" s="205"/>
      <c r="N63" s="109">
        <f>IF((MROUND((M63*I63),25))&lt;(M63*I63),(MROUND((M63*I63),25))+25,(MROUND((M63*I63),25)))</f>
        <v>0</v>
      </c>
      <c r="O63" s="58">
        <f>IF(OR(K63="Naturverjüngung",K63="Wildlinge"),0,N63)</f>
        <v>0</v>
      </c>
      <c r="P63" s="54"/>
      <c r="Q63" s="231"/>
      <c r="R63" s="232"/>
      <c r="T63" s="224"/>
      <c r="U63" s="225"/>
      <c r="V63" s="134"/>
    </row>
    <row r="64" spans="1:22" ht="30" customHeight="1" thickBot="1">
      <c r="A64" s="68"/>
      <c r="D64" s="7"/>
      <c r="E64" s="7"/>
      <c r="G64" s="7"/>
      <c r="I64" s="7"/>
      <c r="K64" s="7"/>
      <c r="M64" s="54"/>
      <c r="N64" s="110"/>
      <c r="O64" s="7"/>
      <c r="P64" s="7"/>
      <c r="Q64" s="145"/>
      <c r="R64" s="146"/>
      <c r="T64" s="224"/>
      <c r="U64" s="225"/>
      <c r="V64" s="134"/>
    </row>
    <row r="65" spans="1:22" ht="16.15" customHeight="1" thickBot="1">
      <c r="A65" s="68"/>
      <c r="B65" s="4"/>
      <c r="C65" s="248" t="s">
        <v>61</v>
      </c>
      <c r="E65" s="201"/>
      <c r="F65" s="7"/>
      <c r="G65" s="202"/>
      <c r="H65" s="7"/>
      <c r="I65" s="37">
        <f>G65*$B$60</f>
        <v>0</v>
      </c>
      <c r="J65" s="7"/>
      <c r="K65" s="195"/>
      <c r="L65" s="7"/>
      <c r="M65" s="205"/>
      <c r="N65" s="109">
        <f>IF((MROUND((M65*I65),25))&lt;(M65*I65),(MROUND((M65*I65),25))+25,(MROUND((M65*I65),25)))</f>
        <v>0</v>
      </c>
      <c r="O65" s="58">
        <f>IF(OR(K65="Naturverjüngung",K65="Wildlinge"),0,N65)</f>
        <v>0</v>
      </c>
      <c r="P65" s="7"/>
      <c r="Q65" s="231"/>
      <c r="R65" s="232"/>
      <c r="T65" s="226"/>
      <c r="U65" s="227"/>
      <c r="V65" s="134"/>
    </row>
    <row r="66" spans="1:22" ht="16.15" customHeight="1" thickBot="1">
      <c r="A66" s="68"/>
      <c r="B66" s="4"/>
      <c r="C66" s="248"/>
      <c r="E66" s="57"/>
      <c r="F66" s="7"/>
      <c r="G66" s="56"/>
      <c r="H66" s="7"/>
      <c r="I66" s="7"/>
      <c r="J66" s="7"/>
      <c r="K66" s="28"/>
      <c r="L66" s="7"/>
      <c r="M66" s="54"/>
      <c r="N66" s="109"/>
      <c r="O66" s="59"/>
      <c r="P66" s="7"/>
      <c r="Q66" s="144"/>
      <c r="R66" s="147"/>
      <c r="U66" s="3"/>
      <c r="V66" s="134"/>
    </row>
    <row r="67" spans="1:22" ht="16.15" customHeight="1" thickBot="1">
      <c r="A67" s="68"/>
      <c r="B67" s="4"/>
      <c r="C67" s="248"/>
      <c r="E67" s="201"/>
      <c r="F67" s="7"/>
      <c r="G67" s="203"/>
      <c r="H67" s="7"/>
      <c r="I67" s="37">
        <f>G67*$B$60</f>
        <v>0</v>
      </c>
      <c r="J67" s="7"/>
      <c r="K67" s="195"/>
      <c r="L67" s="7"/>
      <c r="M67" s="205"/>
      <c r="N67" s="109">
        <f>IF((MROUND((M67*I67),25))&lt;(M67*I67),(MROUND((M67*I67),25))+25,(MROUND((M67*I67),25)))</f>
        <v>0</v>
      </c>
      <c r="O67" s="58">
        <f>IF(OR(K67="Naturverjüngung",K67="Wildlinge"),0,N67)</f>
        <v>0</v>
      </c>
      <c r="P67" s="7"/>
      <c r="Q67" s="231"/>
      <c r="R67" s="232"/>
      <c r="U67" s="3"/>
      <c r="V67" s="134"/>
    </row>
    <row r="68" spans="1:22" ht="16.15" customHeight="1" thickBot="1">
      <c r="A68" s="68"/>
      <c r="B68" s="4"/>
      <c r="C68" s="248"/>
      <c r="E68" s="57"/>
      <c r="F68" s="7"/>
      <c r="G68" s="61"/>
      <c r="H68" s="7"/>
      <c r="I68" s="7"/>
      <c r="J68" s="7"/>
      <c r="K68" s="28"/>
      <c r="L68" s="7"/>
      <c r="M68" s="54"/>
      <c r="N68" s="109"/>
      <c r="O68" s="59"/>
      <c r="P68" s="7"/>
      <c r="Q68" s="144"/>
      <c r="R68" s="147"/>
      <c r="U68" s="3"/>
      <c r="V68" s="134"/>
    </row>
    <row r="69" spans="1:22" ht="16.15" customHeight="1" thickBot="1">
      <c r="A69" s="68"/>
      <c r="B69" s="4"/>
      <c r="C69" s="248"/>
      <c r="E69" s="201"/>
      <c r="F69" s="7"/>
      <c r="G69" s="204"/>
      <c r="H69" s="7"/>
      <c r="I69" s="37">
        <f>G69*$B$60</f>
        <v>0</v>
      </c>
      <c r="J69" s="7"/>
      <c r="K69" s="195"/>
      <c r="L69" s="7"/>
      <c r="M69" s="205"/>
      <c r="N69" s="109">
        <f>IF((MROUND((M69*I69),25))&lt;(M69*I69),(MROUND((M69*I69),25))+25,(MROUND((M69*I69),25)))</f>
        <v>0</v>
      </c>
      <c r="O69" s="58">
        <f>IF(OR(K69="Naturverjüngung",K69="Wildlinge"),0,N69)</f>
        <v>0</v>
      </c>
      <c r="P69" s="7"/>
      <c r="Q69" s="231"/>
      <c r="R69" s="232"/>
      <c r="U69" s="3"/>
      <c r="V69" s="134"/>
    </row>
    <row r="70" spans="1:22" s="4" customFormat="1" ht="16.15" customHeight="1" thickBot="1">
      <c r="A70" s="68"/>
      <c r="C70" s="248"/>
      <c r="E70" s="7"/>
      <c r="F70" s="7"/>
      <c r="G70" s="30"/>
      <c r="H70" s="7"/>
      <c r="I70" s="7"/>
      <c r="J70" s="7"/>
      <c r="K70" s="7"/>
      <c r="L70" s="7"/>
      <c r="M70" s="54"/>
      <c r="N70" s="110"/>
      <c r="O70" s="7"/>
      <c r="P70" s="7"/>
      <c r="Q70" s="145"/>
      <c r="R70" s="147"/>
      <c r="V70" s="136"/>
    </row>
    <row r="71" spans="1:22" ht="16.15" customHeight="1" thickBot="1">
      <c r="A71" s="68"/>
      <c r="B71" s="4"/>
      <c r="C71" s="248"/>
      <c r="E71" s="201"/>
      <c r="F71" s="7"/>
      <c r="G71" s="204"/>
      <c r="H71" s="7"/>
      <c r="I71" s="37">
        <f>G71*$B$60</f>
        <v>0</v>
      </c>
      <c r="J71" s="7"/>
      <c r="K71" s="195"/>
      <c r="L71" s="7"/>
      <c r="M71" s="205"/>
      <c r="N71" s="109">
        <f>IF((MROUND((M71*I71),25))&lt;(M71*I71),(MROUND((M71*I71),25))+25,(MROUND((M71*I71),25)))</f>
        <v>0</v>
      </c>
      <c r="O71" s="58">
        <f>IF(OR(K71="Naturverjüngung",K71="Wildlinge"),0,N71)</f>
        <v>0</v>
      </c>
      <c r="P71" s="7"/>
      <c r="Q71" s="231"/>
      <c r="R71" s="232"/>
      <c r="U71" s="3"/>
      <c r="V71" s="134"/>
    </row>
    <row r="72" spans="1:22" ht="30" customHeight="1" thickBot="1">
      <c r="A72" s="68"/>
      <c r="B72" s="4"/>
      <c r="C72" s="4"/>
      <c r="D72" s="57"/>
      <c r="E72" s="7"/>
      <c r="F72" s="7"/>
      <c r="G72" s="63"/>
      <c r="H72" s="7"/>
      <c r="I72" s="7"/>
      <c r="J72" s="7"/>
      <c r="K72" s="7"/>
      <c r="L72" s="7"/>
      <c r="M72" s="54"/>
      <c r="N72" s="110"/>
      <c r="O72" s="7"/>
      <c r="P72" s="7"/>
      <c r="Q72" s="145"/>
      <c r="R72" s="147"/>
      <c r="U72" s="3"/>
      <c r="V72" s="134"/>
    </row>
    <row r="73" spans="1:22" ht="16.15" customHeight="1" thickBot="1">
      <c r="A73" s="68"/>
      <c r="B73" s="4"/>
      <c r="C73" s="248" t="s">
        <v>62</v>
      </c>
      <c r="E73" s="201"/>
      <c r="F73" s="7"/>
      <c r="G73" s="202"/>
      <c r="H73" s="7"/>
      <c r="I73" s="37">
        <f>G73*$B$60</f>
        <v>0</v>
      </c>
      <c r="J73" s="7"/>
      <c r="K73" s="195"/>
      <c r="L73" s="7"/>
      <c r="M73" s="205"/>
      <c r="N73" s="109">
        <f>IF((MROUND((M73*I73),25))&lt;(M73*I73),(MROUND((M73*I73),25))+25,(MROUND((M73*I73),25)))</f>
        <v>0</v>
      </c>
      <c r="O73" s="58">
        <f>IF(OR(K73="Naturverjüngung",K73="Wildlinge"),0,N73)</f>
        <v>0</v>
      </c>
      <c r="P73" s="7"/>
      <c r="Q73" s="231"/>
      <c r="R73" s="232"/>
      <c r="U73" s="3"/>
      <c r="V73" s="134"/>
    </row>
    <row r="74" spans="1:22" ht="16.15" customHeight="1" thickBot="1">
      <c r="A74" s="68"/>
      <c r="B74" s="4"/>
      <c r="C74" s="248"/>
      <c r="E74" s="7"/>
      <c r="F74" s="7"/>
      <c r="G74" s="56"/>
      <c r="H74" s="7"/>
      <c r="I74" s="7"/>
      <c r="J74" s="7"/>
      <c r="K74" s="28"/>
      <c r="L74" s="7"/>
      <c r="M74" s="54"/>
      <c r="N74" s="109"/>
      <c r="O74" s="59"/>
      <c r="P74" s="7"/>
      <c r="Q74" s="144"/>
      <c r="R74" s="147"/>
      <c r="U74" s="3"/>
      <c r="V74" s="134"/>
    </row>
    <row r="75" spans="1:22" ht="16.15" customHeight="1" thickBot="1">
      <c r="A75" s="68"/>
      <c r="B75" s="4"/>
      <c r="C75" s="248"/>
      <c r="E75" s="201"/>
      <c r="F75" s="7"/>
      <c r="G75" s="203"/>
      <c r="H75" s="7"/>
      <c r="I75" s="37">
        <f>G75*$B$60</f>
        <v>0</v>
      </c>
      <c r="J75" s="7"/>
      <c r="K75" s="195"/>
      <c r="L75" s="7"/>
      <c r="M75" s="205"/>
      <c r="N75" s="109">
        <f>IF((MROUND((M75*I75),25))&lt;(M75*I75),(MROUND((M75*I75),25))+25,(MROUND((M75*I75),25)))</f>
        <v>0</v>
      </c>
      <c r="O75" s="58">
        <f>IF(OR(K75="Naturverjüngung",K75="Wildlinge"),0,N75)</f>
        <v>0</v>
      </c>
      <c r="P75" s="7"/>
      <c r="Q75" s="231"/>
      <c r="R75" s="232"/>
      <c r="U75" s="3"/>
      <c r="V75" s="134"/>
    </row>
    <row r="76" spans="1:22" ht="16.15" customHeight="1" thickBot="1">
      <c r="A76" s="68"/>
      <c r="B76" s="4"/>
      <c r="C76" s="248"/>
      <c r="E76" s="7"/>
      <c r="F76" s="7"/>
      <c r="G76" s="61"/>
      <c r="H76" s="7"/>
      <c r="I76" s="7"/>
      <c r="J76" s="7"/>
      <c r="K76" s="28"/>
      <c r="L76" s="7"/>
      <c r="M76" s="54"/>
      <c r="N76" s="109"/>
      <c r="O76" s="59"/>
      <c r="P76" s="7"/>
      <c r="Q76" s="144"/>
      <c r="R76" s="147"/>
      <c r="U76" s="3"/>
      <c r="V76" s="134"/>
    </row>
    <row r="77" spans="1:22" ht="16.15" customHeight="1" thickBot="1">
      <c r="A77" s="68"/>
      <c r="B77" s="4"/>
      <c r="C77" s="248"/>
      <c r="E77" s="201"/>
      <c r="F77" s="7"/>
      <c r="G77" s="204"/>
      <c r="H77" s="7"/>
      <c r="I77" s="37">
        <f>G77*$B$60</f>
        <v>0</v>
      </c>
      <c r="J77" s="7"/>
      <c r="K77" s="195"/>
      <c r="L77" s="7"/>
      <c r="M77" s="205"/>
      <c r="N77" s="109">
        <f>IF((MROUND((M77*I77),25))&lt;(M77*I77),(MROUND((M77*I77),25))+25,(MROUND((M77*I77),25)))</f>
        <v>0</v>
      </c>
      <c r="O77" s="58">
        <f>IF(OR(K77="Naturverjüngung",K77="Wildlinge"),0,N77)</f>
        <v>0</v>
      </c>
      <c r="P77" s="7"/>
      <c r="Q77" s="231"/>
      <c r="R77" s="232"/>
      <c r="U77" s="3"/>
      <c r="V77" s="134"/>
    </row>
    <row r="78" spans="1:22" ht="16.15" customHeight="1" thickBot="1">
      <c r="A78" s="68"/>
      <c r="B78" s="4"/>
      <c r="C78" s="248"/>
      <c r="E78" s="7"/>
      <c r="F78" s="7"/>
      <c r="G78" s="63"/>
      <c r="H78" s="7"/>
      <c r="I78" s="7"/>
      <c r="J78" s="7"/>
      <c r="K78" s="7"/>
      <c r="L78" s="7"/>
      <c r="M78" s="54"/>
      <c r="N78" s="110"/>
      <c r="O78" s="7"/>
      <c r="P78" s="7"/>
      <c r="Q78" s="145"/>
      <c r="R78" s="147"/>
      <c r="U78" s="3"/>
      <c r="V78" s="134"/>
    </row>
    <row r="79" spans="1:22" ht="16.15" customHeight="1" thickBot="1">
      <c r="A79" s="68"/>
      <c r="B79" s="4"/>
      <c r="C79" s="248"/>
      <c r="E79" s="201"/>
      <c r="F79" s="7"/>
      <c r="G79" s="202"/>
      <c r="H79" s="7"/>
      <c r="I79" s="37">
        <f>G79*$B$60</f>
        <v>0</v>
      </c>
      <c r="J79" s="7"/>
      <c r="K79" s="195"/>
      <c r="L79" s="7"/>
      <c r="M79" s="205"/>
      <c r="N79" s="109">
        <f>IF((MROUND((M79*I79),25))&lt;(M79*I79),(MROUND((M79*I79),25))+25,(MROUND((M79*I79),25)))</f>
        <v>0</v>
      </c>
      <c r="O79" s="58">
        <f>IF(OR(K79="Naturverjüngung",K79="Wildlinge"),0,N79)</f>
        <v>0</v>
      </c>
      <c r="P79" s="7"/>
      <c r="Q79" s="231"/>
      <c r="R79" s="232"/>
      <c r="U79" s="3"/>
      <c r="V79" s="134"/>
    </row>
    <row r="80" spans="1:22" ht="16.15" customHeight="1" thickBot="1">
      <c r="A80" s="68"/>
      <c r="B80" s="4"/>
      <c r="C80" s="248"/>
      <c r="E80" s="7"/>
      <c r="F80" s="7"/>
      <c r="G80" s="56"/>
      <c r="H80" s="7"/>
      <c r="I80" s="7"/>
      <c r="J80" s="7"/>
      <c r="K80" s="28"/>
      <c r="L80" s="7"/>
      <c r="M80" s="54"/>
      <c r="N80" s="109"/>
      <c r="O80" s="59"/>
      <c r="P80" s="7"/>
      <c r="Q80" s="144"/>
      <c r="R80" s="147"/>
      <c r="U80" s="3"/>
      <c r="V80" s="134"/>
    </row>
    <row r="81" spans="1:22" ht="16.15" customHeight="1" thickBot="1">
      <c r="A81" s="68"/>
      <c r="B81" s="4"/>
      <c r="C81" s="248"/>
      <c r="E81" s="201"/>
      <c r="F81" s="7"/>
      <c r="G81" s="203"/>
      <c r="H81" s="7"/>
      <c r="I81" s="37">
        <f>G81*$B$60</f>
        <v>0</v>
      </c>
      <c r="J81" s="7"/>
      <c r="K81" s="195"/>
      <c r="L81" s="7"/>
      <c r="M81" s="205"/>
      <c r="N81" s="109">
        <f>IF((MROUND((M81*I81),25))&lt;(M81*I81),(MROUND((M81*I81),25))+25,(MROUND((M81*I81),25)))</f>
        <v>0</v>
      </c>
      <c r="O81" s="58">
        <f>IF(OR(K81="Naturverjüngung",K81="Wildlinge"),0,N81)</f>
        <v>0</v>
      </c>
      <c r="P81" s="7"/>
      <c r="Q81" s="231"/>
      <c r="R81" s="232"/>
      <c r="U81" s="3"/>
      <c r="V81" s="134"/>
    </row>
    <row r="82" spans="1:22" ht="16.15" customHeight="1" thickBot="1">
      <c r="A82" s="68"/>
      <c r="B82" s="4"/>
      <c r="C82" s="248"/>
      <c r="E82" s="7"/>
      <c r="F82" s="7"/>
      <c r="G82" s="61"/>
      <c r="H82" s="7"/>
      <c r="I82" s="7"/>
      <c r="J82" s="7"/>
      <c r="K82" s="28"/>
      <c r="L82" s="7"/>
      <c r="M82" s="54"/>
      <c r="N82" s="109"/>
      <c r="O82" s="59"/>
      <c r="P82" s="7"/>
      <c r="Q82" s="144"/>
      <c r="R82" s="147"/>
      <c r="U82" s="3"/>
      <c r="V82" s="134"/>
    </row>
    <row r="83" spans="1:22" ht="16.15" customHeight="1" thickBot="1">
      <c r="A83" s="68"/>
      <c r="B83" s="4"/>
      <c r="C83" s="248"/>
      <c r="E83" s="201"/>
      <c r="F83" s="7"/>
      <c r="G83" s="204"/>
      <c r="H83" s="7"/>
      <c r="I83" s="37">
        <f>G83*$B$60</f>
        <v>0</v>
      </c>
      <c r="J83" s="7"/>
      <c r="K83" s="195"/>
      <c r="L83" s="7"/>
      <c r="M83" s="205"/>
      <c r="N83" s="109">
        <f>IF((MROUND((M83*I83),25))&lt;(M83*I83),(MROUND((M83*I83),25))+25,(MROUND((M83*I83),25)))</f>
        <v>0</v>
      </c>
      <c r="O83" s="58">
        <f>IF(OR(K83="Naturverjüngung",K83="Wildlinge"),0,N83)</f>
        <v>0</v>
      </c>
      <c r="P83" s="7"/>
      <c r="Q83" s="231"/>
      <c r="R83" s="232"/>
      <c r="U83" s="3"/>
      <c r="V83" s="134"/>
    </row>
    <row r="84" spans="1:22" ht="47.25" customHeight="1">
      <c r="A84" s="68"/>
      <c r="B84" s="4"/>
      <c r="C84" s="4"/>
      <c r="D84" s="67"/>
      <c r="E84" s="7"/>
      <c r="F84" s="7"/>
      <c r="G84" s="63"/>
      <c r="H84" s="7"/>
      <c r="I84" s="7"/>
      <c r="J84" s="7"/>
      <c r="K84" s="7"/>
      <c r="L84" s="7"/>
      <c r="M84" s="54"/>
      <c r="N84" s="110"/>
      <c r="O84" s="7"/>
      <c r="P84" s="7"/>
      <c r="Q84" s="7"/>
      <c r="R84" s="4"/>
      <c r="U84" s="3"/>
      <c r="V84" s="134"/>
    </row>
    <row r="85" spans="1:22" ht="22.5" customHeight="1" thickBot="1">
      <c r="A85" s="71"/>
      <c r="B85" s="52" t="s">
        <v>0</v>
      </c>
      <c r="C85" s="52"/>
      <c r="D85" s="7"/>
      <c r="E85" s="16" t="s">
        <v>6</v>
      </c>
      <c r="G85" s="16" t="s">
        <v>42</v>
      </c>
      <c r="I85" s="16" t="s">
        <v>52</v>
      </c>
      <c r="K85" s="16" t="s">
        <v>43</v>
      </c>
      <c r="M85" s="10" t="s">
        <v>44</v>
      </c>
      <c r="N85" s="111"/>
      <c r="O85" s="16" t="s">
        <v>51</v>
      </c>
      <c r="P85" s="16"/>
      <c r="Q85" s="233" t="s">
        <v>45</v>
      </c>
      <c r="R85" s="233"/>
      <c r="U85" s="3"/>
      <c r="V85" s="134"/>
    </row>
    <row r="86" spans="1:22" ht="16.15" customHeight="1" thickBot="1">
      <c r="A86" s="71"/>
      <c r="B86" s="4" t="s">
        <v>5</v>
      </c>
      <c r="C86" s="4"/>
      <c r="D86" s="52"/>
      <c r="E86" s="201"/>
      <c r="F86" s="7"/>
      <c r="G86" s="202"/>
      <c r="H86" s="7"/>
      <c r="I86" s="37">
        <f>G86*$B$87</f>
        <v>0</v>
      </c>
      <c r="J86" s="7"/>
      <c r="K86" s="195"/>
      <c r="L86" s="7"/>
      <c r="M86" s="205"/>
      <c r="N86" s="109">
        <f>IF((MROUND((M86*I86),25))&lt;(M86*I86),(MROUND((M86*I86),25))+25,(MROUND((M86*I86),25)))</f>
        <v>0</v>
      </c>
      <c r="O86" s="58">
        <f>IF(OR(K86="Naturverjüngung",K86="Wildlinge"),0,N86)</f>
        <v>0</v>
      </c>
      <c r="P86" s="7"/>
      <c r="Q86" s="231"/>
      <c r="R86" s="232"/>
      <c r="U86" s="3"/>
      <c r="V86" s="134"/>
    </row>
    <row r="87" spans="1:22" ht="16.15" customHeight="1" thickBot="1">
      <c r="A87" s="71"/>
      <c r="B87" s="37">
        <f>M56</f>
        <v>0</v>
      </c>
      <c r="C87" s="72"/>
      <c r="D87" s="7"/>
      <c r="E87" s="7"/>
      <c r="F87" s="7"/>
      <c r="G87" s="56"/>
      <c r="H87" s="7"/>
      <c r="I87" s="7"/>
      <c r="J87" s="7"/>
      <c r="K87" s="28"/>
      <c r="L87" s="7"/>
      <c r="M87" s="54"/>
      <c r="N87" s="110"/>
      <c r="O87" s="59"/>
      <c r="P87" s="7"/>
      <c r="Q87" s="144"/>
      <c r="R87" s="146"/>
      <c r="U87" s="3"/>
      <c r="V87" s="134"/>
    </row>
    <row r="88" spans="1:22" ht="16.15" customHeight="1" thickBot="1">
      <c r="A88" s="47"/>
      <c r="B88" s="7" t="s">
        <v>46</v>
      </c>
      <c r="C88" s="7"/>
      <c r="D88" s="7"/>
      <c r="E88" s="201"/>
      <c r="F88" s="7"/>
      <c r="G88" s="203"/>
      <c r="H88" s="7"/>
      <c r="I88" s="37">
        <f>G88*$B$87</f>
        <v>0</v>
      </c>
      <c r="J88" s="7"/>
      <c r="K88" s="195"/>
      <c r="L88" s="7"/>
      <c r="M88" s="205"/>
      <c r="N88" s="109">
        <f>IF((MROUND((M88*I88),25))&lt;(M88*I88),(MROUND((M88*I88),25))+25,(MROUND((M88*I88),25)))</f>
        <v>0</v>
      </c>
      <c r="O88" s="58">
        <f>IF(OR(K88="Naturverjüngung",K88="Wildlinge"),0,N88)</f>
        <v>0</v>
      </c>
      <c r="P88" s="7"/>
      <c r="Q88" s="231"/>
      <c r="R88" s="232"/>
      <c r="U88" s="3"/>
      <c r="V88" s="134"/>
    </row>
    <row r="89" spans="1:22" ht="16.15" customHeight="1" thickBot="1">
      <c r="A89" s="47"/>
      <c r="B89" s="70">
        <f>SUM(G86:G92)</f>
        <v>0</v>
      </c>
      <c r="C89" s="106"/>
      <c r="D89" s="7"/>
      <c r="E89" s="7"/>
      <c r="F89" s="7"/>
      <c r="G89" s="61"/>
      <c r="H89" s="7"/>
      <c r="I89" s="7"/>
      <c r="J89" s="7"/>
      <c r="K89" s="28"/>
      <c r="L89" s="7"/>
      <c r="M89" s="54"/>
      <c r="N89" s="110"/>
      <c r="O89" s="59"/>
      <c r="P89" s="7"/>
      <c r="Q89" s="144"/>
      <c r="R89" s="146"/>
      <c r="U89" s="3"/>
      <c r="V89" s="134"/>
    </row>
    <row r="90" spans="1:22" ht="16.15" customHeight="1" thickBot="1">
      <c r="A90" s="46"/>
      <c r="D90" s="7"/>
      <c r="E90" s="201"/>
      <c r="F90" s="7"/>
      <c r="G90" s="204"/>
      <c r="H90" s="7"/>
      <c r="I90" s="37">
        <f>G90*$B$87</f>
        <v>0</v>
      </c>
      <c r="J90" s="7"/>
      <c r="K90" s="195"/>
      <c r="L90" s="7"/>
      <c r="M90" s="205"/>
      <c r="N90" s="109">
        <f>IF((MROUND((M90*I90),25))&lt;(M90*I90),(MROUND((M90*I90),25))+25,(MROUND((M90*I90),25)))</f>
        <v>0</v>
      </c>
      <c r="O90" s="58">
        <f>IF(OR(K90="Naturverjüngung",K90="Wildlinge"),0,N90)</f>
        <v>0</v>
      </c>
      <c r="P90" s="7"/>
      <c r="Q90" s="231"/>
      <c r="R90" s="232"/>
      <c r="S90" s="34"/>
      <c r="T90" s="35"/>
      <c r="V90" s="130"/>
    </row>
    <row r="91" spans="1:22" ht="15.75" customHeight="1" thickBot="1">
      <c r="A91" s="41"/>
      <c r="B91" s="7"/>
      <c r="C91" s="7"/>
      <c r="D91" s="7"/>
      <c r="E91" s="7"/>
      <c r="F91" s="7"/>
      <c r="G91" s="63"/>
      <c r="H91" s="7"/>
      <c r="I91" s="7"/>
      <c r="J91" s="7"/>
      <c r="K91" s="7"/>
      <c r="L91" s="7"/>
      <c r="M91" s="54"/>
      <c r="N91" s="110"/>
      <c r="O91" s="7"/>
      <c r="P91" s="7"/>
      <c r="Q91" s="145"/>
      <c r="R91" s="148"/>
      <c r="S91" s="34"/>
      <c r="T91" s="35"/>
      <c r="V91" s="130"/>
    </row>
    <row r="92" spans="1:22" ht="16.15" customHeight="1" thickBot="1">
      <c r="A92" s="41"/>
      <c r="B92" s="7"/>
      <c r="C92" s="7"/>
      <c r="D92" s="7"/>
      <c r="E92" s="201"/>
      <c r="F92" s="7"/>
      <c r="G92" s="202"/>
      <c r="H92" s="7"/>
      <c r="I92" s="37">
        <f>G92*$B$87</f>
        <v>0</v>
      </c>
      <c r="J92" s="7"/>
      <c r="K92" s="195"/>
      <c r="L92" s="7"/>
      <c r="M92" s="205"/>
      <c r="N92" s="109">
        <f>IF((MROUND((M92*I92),25))&lt;(M92*I92),(MROUND((M92*I92),25))+25,(MROUND((M92*I92),25)))</f>
        <v>0</v>
      </c>
      <c r="O92" s="58">
        <f>IF(OR(K92="Naturverjüngung",K92="Wildlinge"),0,N92)</f>
        <v>0</v>
      </c>
      <c r="P92" s="7"/>
      <c r="Q92" s="231"/>
      <c r="R92" s="232"/>
      <c r="S92" s="34"/>
      <c r="T92" s="35"/>
      <c r="V92" s="130"/>
    </row>
    <row r="93" spans="1:22" ht="16.15" customHeight="1" thickBot="1">
      <c r="A93" s="41"/>
      <c r="B93" s="7"/>
      <c r="C93" s="7"/>
      <c r="D93" s="7"/>
      <c r="E93" s="207"/>
      <c r="F93" s="7"/>
      <c r="G93" s="208"/>
      <c r="H93" s="7"/>
      <c r="I93" s="72"/>
      <c r="J93" s="7"/>
      <c r="K93" s="216"/>
      <c r="L93" s="213"/>
      <c r="M93" s="221"/>
      <c r="N93" s="109"/>
      <c r="O93" s="59"/>
      <c r="P93" s="7"/>
      <c r="Q93" s="209"/>
      <c r="R93" s="209"/>
      <c r="S93" s="34"/>
      <c r="T93" s="35"/>
      <c r="V93" s="130"/>
    </row>
    <row r="94" spans="1:22" ht="15.75" customHeight="1" thickBot="1">
      <c r="A94" s="212"/>
      <c r="B94" s="213"/>
      <c r="C94" s="213"/>
      <c r="D94" s="213"/>
      <c r="E94" s="213"/>
      <c r="F94" s="213"/>
      <c r="G94" s="214"/>
      <c r="H94" s="213"/>
      <c r="I94" s="215"/>
      <c r="J94" s="213"/>
      <c r="K94" s="216"/>
      <c r="L94" s="213"/>
      <c r="M94" s="211" t="s">
        <v>137</v>
      </c>
      <c r="N94" s="109"/>
      <c r="O94" s="218">
        <f>SUM(O59:O92)</f>
        <v>0</v>
      </c>
      <c r="P94" s="213"/>
      <c r="Q94" s="219"/>
      <c r="R94" s="219"/>
      <c r="S94" s="220"/>
      <c r="T94" s="35"/>
      <c r="V94" s="130"/>
    </row>
    <row r="95" spans="1:22" s="4" customFormat="1" ht="36" customHeight="1">
      <c r="A95" s="217"/>
      <c r="B95" s="213"/>
      <c r="C95" s="213"/>
      <c r="D95" s="213"/>
      <c r="E95" s="213"/>
      <c r="F95" s="213"/>
      <c r="G95" s="214"/>
      <c r="H95" s="213"/>
      <c r="I95" s="215"/>
      <c r="J95" s="213"/>
      <c r="K95" s="216"/>
      <c r="L95" s="213"/>
      <c r="M95" s="74"/>
      <c r="N95" s="74"/>
      <c r="O95" s="59"/>
      <c r="P95" s="7"/>
      <c r="Q95" s="28"/>
      <c r="R95" s="52"/>
      <c r="S95" s="78"/>
      <c r="T95" s="79"/>
      <c r="V95" s="131"/>
    </row>
    <row r="96" spans="2:22" ht="30.75" customHeight="1" thickBot="1">
      <c r="B96" s="76" t="s">
        <v>55</v>
      </c>
      <c r="C96" s="76"/>
      <c r="D96" s="1"/>
      <c r="E96" s="5"/>
      <c r="F96" s="5"/>
      <c r="G96" s="80"/>
      <c r="H96" s="5"/>
      <c r="I96" s="32"/>
      <c r="J96" s="5"/>
      <c r="K96" s="81"/>
      <c r="L96" s="5"/>
      <c r="M96" s="241"/>
      <c r="N96" s="241"/>
      <c r="O96" s="5"/>
      <c r="P96" s="82"/>
      <c r="Q96" s="5"/>
      <c r="R96" s="11"/>
      <c r="S96" s="98" t="s">
        <v>59</v>
      </c>
      <c r="T96" s="97">
        <f>SUM(S98:S130)</f>
        <v>0</v>
      </c>
      <c r="U96" s="7"/>
      <c r="V96" s="139">
        <f>SUM(V98:V130)</f>
        <v>0</v>
      </c>
    </row>
    <row r="97" spans="5:22" ht="22.5" customHeight="1" thickBot="1">
      <c r="E97" s="16" t="s">
        <v>40</v>
      </c>
      <c r="G97" s="15" t="s">
        <v>12</v>
      </c>
      <c r="I97" s="15" t="s">
        <v>7</v>
      </c>
      <c r="J97" s="16"/>
      <c r="K97" s="16" t="s">
        <v>13</v>
      </c>
      <c r="M97" s="16" t="s">
        <v>1</v>
      </c>
      <c r="O97" s="51" t="s">
        <v>14</v>
      </c>
      <c r="Q97" s="15" t="s">
        <v>16</v>
      </c>
      <c r="R97" s="4"/>
      <c r="S97" s="15" t="s">
        <v>15</v>
      </c>
      <c r="V97" s="130" t="s">
        <v>35</v>
      </c>
    </row>
    <row r="98" spans="1:28" ht="16.15" customHeight="1" thickBot="1">
      <c r="A98" s="4"/>
      <c r="D98" s="240" t="s">
        <v>48</v>
      </c>
      <c r="E98" s="87" t="str">
        <f>IF(E59="","",E59)</f>
        <v/>
      </c>
      <c r="F98" s="93" t="str">
        <f>IF(OR(K59="Naturverjüngung",K59="Wildlinge"),"NV","")</f>
        <v/>
      </c>
      <c r="G98" s="89">
        <f>IF(O59="","",O59)</f>
        <v>0</v>
      </c>
      <c r="H98" s="93" t="str">
        <f aca="true" t="shared" si="0" ref="H98:H106">F98</f>
        <v/>
      </c>
      <c r="I98" s="37" t="s">
        <v>24</v>
      </c>
      <c r="J98" s="94" t="str">
        <f aca="true" t="shared" si="1" ref="J98:J106">F98</f>
        <v/>
      </c>
      <c r="K98" s="195"/>
      <c r="L98" s="93" t="str">
        <f aca="true" t="shared" si="2" ref="L98:L106">F98</f>
        <v/>
      </c>
      <c r="M98" s="14">
        <f>K98*G98</f>
        <v>0</v>
      </c>
      <c r="N98" s="93" t="str">
        <f aca="true" t="shared" si="3" ref="N98:N106">F98</f>
        <v/>
      </c>
      <c r="O98" s="65">
        <f>IF($O$10+$O$18&gt;160,0.9,0.8)</f>
        <v>0.8</v>
      </c>
      <c r="P98" s="93" t="str">
        <f aca="true" t="shared" si="4" ref="P98:P106">F98</f>
        <v/>
      </c>
      <c r="Q98" s="196"/>
      <c r="R98" s="93" t="str">
        <f aca="true" t="shared" si="5" ref="R98:R106">F98</f>
        <v/>
      </c>
      <c r="S98" s="14">
        <f>IF(Q98="",M98*O98,M98*O98*0.8)</f>
        <v>0</v>
      </c>
      <c r="T98" s="96"/>
      <c r="V98" s="140">
        <f>M98*(1+$V$22)</f>
        <v>0</v>
      </c>
      <c r="Y98" s="4"/>
      <c r="Z98" s="4"/>
      <c r="AA98" s="4"/>
      <c r="AB98" s="4"/>
    </row>
    <row r="99" spans="1:23" ht="16.15" customHeight="1" thickBot="1">
      <c r="A99" s="4"/>
      <c r="D99" s="240"/>
      <c r="E99" s="84"/>
      <c r="F99" s="94"/>
      <c r="G99" s="90"/>
      <c r="H99" s="93"/>
      <c r="I99" s="4"/>
      <c r="J99" s="94"/>
      <c r="K99" s="4"/>
      <c r="L99" s="93"/>
      <c r="M99" s="4"/>
      <c r="N99" s="93"/>
      <c r="O99" s="16"/>
      <c r="P99" s="93"/>
      <c r="Q99" s="4"/>
      <c r="R99" s="93"/>
      <c r="S99" s="4"/>
      <c r="T99" s="4"/>
      <c r="V99" s="133"/>
      <c r="W99" s="4"/>
    </row>
    <row r="100" spans="1:28" ht="16.15" customHeight="1" thickBot="1">
      <c r="A100" s="4"/>
      <c r="D100" s="240"/>
      <c r="E100" s="87" t="str">
        <f>IF(E61="","",E61)</f>
        <v/>
      </c>
      <c r="F100" s="93" t="str">
        <f>IF(OR(K61="Naturverjüngung",K61="Wildlinge"),"NV","")</f>
        <v/>
      </c>
      <c r="G100" s="89">
        <f>IF(O61="","",O61)</f>
        <v>0</v>
      </c>
      <c r="H100" s="93" t="str">
        <f t="shared" si="0"/>
        <v/>
      </c>
      <c r="I100" s="37" t="s">
        <v>24</v>
      </c>
      <c r="J100" s="94" t="str">
        <f t="shared" si="1"/>
        <v/>
      </c>
      <c r="K100" s="195"/>
      <c r="L100" s="93" t="str">
        <f t="shared" si="2"/>
        <v/>
      </c>
      <c r="M100" s="14">
        <f>K100*G100</f>
        <v>0</v>
      </c>
      <c r="N100" s="93" t="str">
        <f t="shared" si="3"/>
        <v/>
      </c>
      <c r="O100" s="65">
        <f>IF($O$10+$O$18&gt;160,0.9,0.8)</f>
        <v>0.8</v>
      </c>
      <c r="P100" s="93" t="str">
        <f t="shared" si="4"/>
        <v/>
      </c>
      <c r="Q100" s="196"/>
      <c r="R100" s="93" t="str">
        <f t="shared" si="5"/>
        <v/>
      </c>
      <c r="S100" s="14">
        <f>IF(Q100="",M100*O100,M100*O100*0.8)</f>
        <v>0</v>
      </c>
      <c r="T100" s="96"/>
      <c r="V100" s="140">
        <f>M100*(1+$V$22)</f>
        <v>0</v>
      </c>
      <c r="X100" s="4"/>
      <c r="Y100" s="4"/>
      <c r="Z100" s="4"/>
      <c r="AA100" s="4"/>
      <c r="AB100" s="4"/>
    </row>
    <row r="101" spans="1:28" ht="16.15" customHeight="1" thickBot="1">
      <c r="A101" s="4"/>
      <c r="D101" s="240"/>
      <c r="E101" s="84"/>
      <c r="F101" s="94"/>
      <c r="G101" s="90"/>
      <c r="H101" s="93"/>
      <c r="I101" s="7"/>
      <c r="J101" s="94"/>
      <c r="K101" s="4"/>
      <c r="L101" s="93"/>
      <c r="M101" s="4"/>
      <c r="N101" s="93"/>
      <c r="O101" s="15"/>
      <c r="P101" s="93"/>
      <c r="Q101" s="7"/>
      <c r="R101" s="93"/>
      <c r="S101" s="4"/>
      <c r="T101" s="4"/>
      <c r="V101" s="133"/>
      <c r="W101" s="4"/>
      <c r="Y101" s="4"/>
      <c r="Z101" s="4"/>
      <c r="AA101" s="4"/>
      <c r="AB101" s="4"/>
    </row>
    <row r="102" spans="1:24" ht="16.15" customHeight="1" thickBot="1">
      <c r="A102" s="4"/>
      <c r="D102" s="240"/>
      <c r="E102" s="87" t="str">
        <f>IF(E63="","",E63)</f>
        <v/>
      </c>
      <c r="F102" s="93" t="str">
        <f>IF(OR(K63="Naturverjüngung",K63="Wildlinge"),"NV","")</f>
        <v/>
      </c>
      <c r="G102" s="89">
        <f>IF(O63="","",O63)</f>
        <v>0</v>
      </c>
      <c r="H102" s="93" t="str">
        <f t="shared" si="0"/>
        <v/>
      </c>
      <c r="I102" s="37" t="s">
        <v>24</v>
      </c>
      <c r="J102" s="94" t="str">
        <f t="shared" si="1"/>
        <v/>
      </c>
      <c r="K102" s="195"/>
      <c r="L102" s="93" t="str">
        <f t="shared" si="2"/>
        <v/>
      </c>
      <c r="M102" s="14">
        <f>K102*G102</f>
        <v>0</v>
      </c>
      <c r="N102" s="93" t="str">
        <f t="shared" si="3"/>
        <v/>
      </c>
      <c r="O102" s="65">
        <f>IF($O$10+$O$18&gt;160,0.9,0.8)</f>
        <v>0.8</v>
      </c>
      <c r="P102" s="93" t="str">
        <f t="shared" si="4"/>
        <v/>
      </c>
      <c r="Q102" s="196"/>
      <c r="R102" s="93" t="str">
        <f t="shared" si="5"/>
        <v/>
      </c>
      <c r="S102" s="14">
        <f>IF(Q102="",M102*O102,M102*O102*0.8)</f>
        <v>0</v>
      </c>
      <c r="T102" s="96"/>
      <c r="V102" s="140">
        <f>M102*(1+$V$22)</f>
        <v>0</v>
      </c>
      <c r="W102" s="4"/>
      <c r="X102" s="4"/>
    </row>
    <row r="103" spans="1:28" ht="30" customHeight="1" thickBot="1">
      <c r="A103" s="4"/>
      <c r="E103" s="85"/>
      <c r="F103" s="94"/>
      <c r="G103" s="83"/>
      <c r="H103" s="93"/>
      <c r="I103" s="4"/>
      <c r="J103" s="94"/>
      <c r="L103" s="93"/>
      <c r="N103" s="93"/>
      <c r="O103" s="15"/>
      <c r="P103" s="93"/>
      <c r="R103" s="93"/>
      <c r="V103" s="133"/>
      <c r="X103" s="4"/>
      <c r="Y103" s="4"/>
      <c r="Z103" s="4"/>
      <c r="AA103" s="4"/>
      <c r="AB103" s="4"/>
    </row>
    <row r="104" spans="4:23" ht="16.5" customHeight="1" thickBot="1">
      <c r="D104" s="240" t="s">
        <v>49</v>
      </c>
      <c r="E104" s="87" t="str">
        <f>IF(E65="","",E65)</f>
        <v/>
      </c>
      <c r="F104" s="93" t="str">
        <f>IF(OR(K65="Naturverjüngung",K65="Wildlinge"),"NV","")</f>
        <v/>
      </c>
      <c r="G104" s="89">
        <f>IF(O65="","",O65)</f>
        <v>0</v>
      </c>
      <c r="H104" s="93" t="str">
        <f t="shared" si="0"/>
        <v/>
      </c>
      <c r="I104" s="37" t="s">
        <v>24</v>
      </c>
      <c r="J104" s="94" t="str">
        <f t="shared" si="1"/>
        <v/>
      </c>
      <c r="K104" s="195"/>
      <c r="L104" s="93" t="str">
        <f t="shared" si="2"/>
        <v/>
      </c>
      <c r="M104" s="14">
        <f>K104*G104</f>
        <v>0</v>
      </c>
      <c r="N104" s="93" t="str">
        <f t="shared" si="3"/>
        <v/>
      </c>
      <c r="O104" s="65">
        <f>IF($O$10+$O$18&gt;160,0.9,0.8)</f>
        <v>0.8</v>
      </c>
      <c r="P104" s="93" t="str">
        <f t="shared" si="4"/>
        <v/>
      </c>
      <c r="Q104" s="196"/>
      <c r="R104" s="93" t="str">
        <f t="shared" si="5"/>
        <v/>
      </c>
      <c r="S104" s="14">
        <f>IF(Q104="",M104*O104,M104*O104*0.8)</f>
        <v>0</v>
      </c>
      <c r="T104" s="96"/>
      <c r="V104" s="140">
        <f>M104*(1+$V$22)</f>
        <v>0</v>
      </c>
      <c r="W104" s="4"/>
    </row>
    <row r="105" spans="4:24" ht="16.15" customHeight="1" thickBot="1">
      <c r="D105" s="240"/>
      <c r="E105" s="84"/>
      <c r="F105" s="94"/>
      <c r="G105" s="83"/>
      <c r="H105" s="93"/>
      <c r="I105" s="4"/>
      <c r="J105" s="94"/>
      <c r="L105" s="93"/>
      <c r="N105" s="93"/>
      <c r="O105" s="15"/>
      <c r="P105" s="93"/>
      <c r="R105" s="93"/>
      <c r="V105" s="133"/>
      <c r="X105" s="4"/>
    </row>
    <row r="106" spans="1:28" s="4" customFormat="1" ht="16.15" customHeight="1" thickBot="1">
      <c r="A106" s="3"/>
      <c r="D106" s="240"/>
      <c r="E106" s="87" t="str">
        <f>IF(E67="","",E67)</f>
        <v/>
      </c>
      <c r="F106" s="93" t="str">
        <f>IF(OR(K67="Naturverjüngung",K67="Wildlinge"),"NV","")</f>
        <v/>
      </c>
      <c r="G106" s="89">
        <f>IF(O67="","",O67)</f>
        <v>0</v>
      </c>
      <c r="H106" s="93" t="str">
        <f t="shared" si="0"/>
        <v/>
      </c>
      <c r="I106" s="37" t="s">
        <v>24</v>
      </c>
      <c r="J106" s="94" t="str">
        <f t="shared" si="1"/>
        <v/>
      </c>
      <c r="K106" s="195"/>
      <c r="L106" s="93" t="str">
        <f t="shared" si="2"/>
        <v/>
      </c>
      <c r="M106" s="14">
        <f>K106*G106</f>
        <v>0</v>
      </c>
      <c r="N106" s="93" t="str">
        <f t="shared" si="3"/>
        <v/>
      </c>
      <c r="O106" s="65">
        <f>IF($O$10+$O$18&gt;160,0.9,0.8)</f>
        <v>0.8</v>
      </c>
      <c r="P106" s="93" t="str">
        <f t="shared" si="4"/>
        <v/>
      </c>
      <c r="Q106" s="196"/>
      <c r="R106" s="93" t="str">
        <f t="shared" si="5"/>
        <v/>
      </c>
      <c r="S106" s="14">
        <f>IF(Q106="",M106*O106,M106*O106*0.8)</f>
        <v>0</v>
      </c>
      <c r="T106" s="96"/>
      <c r="V106" s="140">
        <f>M106*(1+$V$22)</f>
        <v>0</v>
      </c>
      <c r="W106" s="3"/>
      <c r="X106" s="3"/>
      <c r="Y106" s="3"/>
      <c r="Z106" s="3"/>
      <c r="AA106" s="3"/>
      <c r="AB106" s="3"/>
    </row>
    <row r="107" spans="2:22" ht="16.15" customHeight="1" thickBot="1">
      <c r="B107" s="86"/>
      <c r="C107" s="86"/>
      <c r="D107" s="240"/>
      <c r="E107" s="85"/>
      <c r="F107" s="94"/>
      <c r="G107" s="83"/>
      <c r="H107" s="93"/>
      <c r="I107" s="4"/>
      <c r="J107" s="94"/>
      <c r="L107" s="93"/>
      <c r="N107" s="93"/>
      <c r="O107" s="15"/>
      <c r="P107" s="93"/>
      <c r="R107" s="93"/>
      <c r="V107" s="133"/>
    </row>
    <row r="108" spans="1:28" s="4" customFormat="1" ht="16.15" customHeight="1" thickBot="1">
      <c r="A108" s="3"/>
      <c r="D108" s="240"/>
      <c r="E108" s="87" t="str">
        <f>IF(E69="","",E69)</f>
        <v/>
      </c>
      <c r="F108" s="93" t="str">
        <f>IF(OR(K69="Naturverjüngung",K69="Wildlinge"),"NV","")</f>
        <v/>
      </c>
      <c r="G108" s="89">
        <f>IF(O69="","",O69)</f>
        <v>0</v>
      </c>
      <c r="H108" s="93" t="str">
        <f>F108</f>
        <v/>
      </c>
      <c r="I108" s="37" t="s">
        <v>24</v>
      </c>
      <c r="J108" s="94" t="str">
        <f>F108</f>
        <v/>
      </c>
      <c r="K108" s="195"/>
      <c r="L108" s="93" t="str">
        <f>F108</f>
        <v/>
      </c>
      <c r="M108" s="14">
        <f>K108*G108</f>
        <v>0</v>
      </c>
      <c r="N108" s="93" t="str">
        <f>F108</f>
        <v/>
      </c>
      <c r="O108" s="65">
        <f>IF($O$10+$O$18&gt;160,0.9,0.8)</f>
        <v>0.8</v>
      </c>
      <c r="P108" s="93" t="str">
        <f>F108</f>
        <v/>
      </c>
      <c r="Q108" s="196"/>
      <c r="R108" s="93" t="str">
        <f>F108</f>
        <v/>
      </c>
      <c r="S108" s="14">
        <f>IF(Q108="",M108*O108,M108*O108*0.8)</f>
        <v>0</v>
      </c>
      <c r="T108" s="96"/>
      <c r="V108" s="140">
        <f>M108*(1+$V$22)</f>
        <v>0</v>
      </c>
      <c r="W108" s="3"/>
      <c r="X108" s="3"/>
      <c r="Y108" s="3"/>
      <c r="Z108" s="3"/>
      <c r="AA108" s="3"/>
      <c r="AB108" s="3"/>
    </row>
    <row r="109" spans="1:28" s="4" customFormat="1" ht="15.75" customHeight="1" thickBot="1">
      <c r="A109" s="3"/>
      <c r="D109" s="240"/>
      <c r="E109" s="85"/>
      <c r="F109" s="93"/>
      <c r="G109" s="90"/>
      <c r="H109" s="93"/>
      <c r="I109" s="7"/>
      <c r="J109" s="94"/>
      <c r="L109" s="93"/>
      <c r="N109" s="93"/>
      <c r="O109" s="15"/>
      <c r="P109" s="93"/>
      <c r="Q109" s="7"/>
      <c r="R109" s="93"/>
      <c r="V109" s="133"/>
      <c r="W109" s="3"/>
      <c r="X109" s="3"/>
      <c r="Y109" s="3"/>
      <c r="Z109" s="3"/>
      <c r="AA109" s="3"/>
      <c r="AB109" s="3"/>
    </row>
    <row r="110" spans="4:22" ht="16.15" customHeight="1" thickBot="1">
      <c r="D110" s="240"/>
      <c r="E110" s="87" t="str">
        <f>IF(E71="","",E71)</f>
        <v/>
      </c>
      <c r="F110" s="93" t="str">
        <f>IF(OR(K71="Naturverjüngung",K71="Wildlinge"),"NV","")</f>
        <v/>
      </c>
      <c r="G110" s="89">
        <f>IF(O71="","",O71)</f>
        <v>0</v>
      </c>
      <c r="H110" s="93" t="str">
        <f aca="true" t="shared" si="6" ref="H110:H130">F110</f>
        <v/>
      </c>
      <c r="I110" s="37" t="s">
        <v>24</v>
      </c>
      <c r="J110" s="94" t="str">
        <f aca="true" t="shared" si="7" ref="J110:J130">F110</f>
        <v/>
      </c>
      <c r="K110" s="195"/>
      <c r="L110" s="93" t="str">
        <f aca="true" t="shared" si="8" ref="L110:L130">F110</f>
        <v/>
      </c>
      <c r="M110" s="14">
        <f>K110*G110</f>
        <v>0</v>
      </c>
      <c r="N110" s="93" t="str">
        <f aca="true" t="shared" si="9" ref="N110:N130">F110</f>
        <v/>
      </c>
      <c r="O110" s="65">
        <f>IF($O$10+$O$18&gt;160,0.9,0.8)</f>
        <v>0.8</v>
      </c>
      <c r="P110" s="93" t="str">
        <f aca="true" t="shared" si="10" ref="P110:P130">F110</f>
        <v/>
      </c>
      <c r="Q110" s="196"/>
      <c r="R110" s="93" t="str">
        <f aca="true" t="shared" si="11" ref="R110:R130">F110</f>
        <v/>
      </c>
      <c r="S110" s="14">
        <f>IF(Q110="",M110*O110,M110*O110*0.8)</f>
        <v>0</v>
      </c>
      <c r="T110" s="96"/>
      <c r="V110" s="140">
        <f>M110*(1+$V$22)</f>
        <v>0</v>
      </c>
    </row>
    <row r="111" spans="1:28" s="4" customFormat="1" ht="30" customHeight="1" thickBot="1">
      <c r="A111" s="3"/>
      <c r="E111" s="85"/>
      <c r="F111" s="93"/>
      <c r="G111" s="83"/>
      <c r="H111" s="93"/>
      <c r="J111" s="94"/>
      <c r="K111" s="3"/>
      <c r="L111" s="93"/>
      <c r="M111" s="3"/>
      <c r="N111" s="93"/>
      <c r="O111" s="15"/>
      <c r="P111" s="93"/>
      <c r="Q111" s="3"/>
      <c r="R111" s="93"/>
      <c r="S111" s="3"/>
      <c r="T111" s="3"/>
      <c r="V111" s="133"/>
      <c r="W111" s="3"/>
      <c r="X111" s="3"/>
      <c r="Y111" s="3"/>
      <c r="Z111" s="3"/>
      <c r="AA111" s="3"/>
      <c r="AB111" s="3"/>
    </row>
    <row r="112" spans="4:22" ht="15.75" customHeight="1" thickBot="1">
      <c r="D112" s="240" t="s">
        <v>50</v>
      </c>
      <c r="E112" s="87" t="str">
        <f>IF(E73="","",E73)</f>
        <v/>
      </c>
      <c r="F112" s="93" t="str">
        <f>IF(OR(K73="Naturverjüngung",K73="Wildlinge"),"NV","")</f>
        <v/>
      </c>
      <c r="G112" s="89">
        <f>IF(O73="","",O73)</f>
        <v>0</v>
      </c>
      <c r="H112" s="93" t="str">
        <f t="shared" si="6"/>
        <v/>
      </c>
      <c r="I112" s="37" t="s">
        <v>24</v>
      </c>
      <c r="J112" s="94" t="str">
        <f t="shared" si="7"/>
        <v/>
      </c>
      <c r="K112" s="195"/>
      <c r="L112" s="93" t="str">
        <f t="shared" si="8"/>
        <v/>
      </c>
      <c r="M112" s="14">
        <f>K112*G112</f>
        <v>0</v>
      </c>
      <c r="N112" s="93" t="str">
        <f t="shared" si="9"/>
        <v/>
      </c>
      <c r="O112" s="65">
        <f>IF($O$10+$O$18&gt;160,0.9,0.8)</f>
        <v>0.8</v>
      </c>
      <c r="P112" s="93" t="str">
        <f t="shared" si="10"/>
        <v/>
      </c>
      <c r="Q112" s="196"/>
      <c r="R112" s="93" t="str">
        <f t="shared" si="11"/>
        <v/>
      </c>
      <c r="S112" s="14">
        <f>IF(Q112="",M112*O112,M112*O112*0.8)</f>
        <v>0</v>
      </c>
      <c r="T112" s="96"/>
      <c r="V112" s="140">
        <f>M112*(1+$V$22)</f>
        <v>0</v>
      </c>
    </row>
    <row r="113" spans="4:22" ht="15.75" customHeight="1" thickBot="1">
      <c r="D113" s="240"/>
      <c r="E113" s="85"/>
      <c r="F113" s="94"/>
      <c r="G113" s="83"/>
      <c r="H113" s="93"/>
      <c r="I113" s="4"/>
      <c r="J113" s="94"/>
      <c r="L113" s="93"/>
      <c r="N113" s="93"/>
      <c r="O113" s="15"/>
      <c r="P113" s="93"/>
      <c r="R113" s="93"/>
      <c r="V113" s="133"/>
    </row>
    <row r="114" spans="4:22" ht="15.75" customHeight="1" thickBot="1">
      <c r="D114" s="240"/>
      <c r="E114" s="87" t="str">
        <f>IF(E75="","",E75)</f>
        <v/>
      </c>
      <c r="F114" s="93" t="str">
        <f>IF(OR(K75="Naturverjüngung",K75="Wildlinge"),"NV","")</f>
        <v/>
      </c>
      <c r="G114" s="89">
        <f>IF(O75="","",O75)</f>
        <v>0</v>
      </c>
      <c r="H114" s="93" t="str">
        <f t="shared" si="6"/>
        <v/>
      </c>
      <c r="I114" s="37" t="s">
        <v>24</v>
      </c>
      <c r="J114" s="94" t="str">
        <f t="shared" si="7"/>
        <v/>
      </c>
      <c r="K114" s="195"/>
      <c r="L114" s="93" t="str">
        <f t="shared" si="8"/>
        <v/>
      </c>
      <c r="M114" s="14">
        <f>K114*G114</f>
        <v>0</v>
      </c>
      <c r="N114" s="93" t="str">
        <f t="shared" si="9"/>
        <v/>
      </c>
      <c r="O114" s="65">
        <f>IF($O$10+$O$18&gt;160,0.9,0.8)</f>
        <v>0.8</v>
      </c>
      <c r="P114" s="93" t="str">
        <f t="shared" si="10"/>
        <v/>
      </c>
      <c r="Q114" s="196"/>
      <c r="R114" s="93" t="str">
        <f t="shared" si="11"/>
        <v/>
      </c>
      <c r="S114" s="14">
        <f>IF(Q114="",M114*O114,M114*O114*0.8)</f>
        <v>0</v>
      </c>
      <c r="T114" s="96"/>
      <c r="V114" s="140">
        <f>M114*(1+$V$22)</f>
        <v>0</v>
      </c>
    </row>
    <row r="115" spans="4:22" ht="15.75" customHeight="1" thickBot="1">
      <c r="D115" s="240"/>
      <c r="E115" s="85"/>
      <c r="F115" s="94"/>
      <c r="G115" s="83"/>
      <c r="H115" s="93"/>
      <c r="I115" s="4"/>
      <c r="J115" s="94"/>
      <c r="L115" s="93"/>
      <c r="N115" s="93"/>
      <c r="O115" s="15"/>
      <c r="P115" s="93"/>
      <c r="R115" s="93"/>
      <c r="V115" s="133"/>
    </row>
    <row r="116" spans="4:22" ht="15.75" customHeight="1" thickBot="1">
      <c r="D116" s="240"/>
      <c r="E116" s="87" t="str">
        <f>IF(E77="","",E77)</f>
        <v/>
      </c>
      <c r="F116" s="93" t="str">
        <f>IF(OR(K77="Naturverjüngung",K77="Wildlinge"),"NV","")</f>
        <v/>
      </c>
      <c r="G116" s="89">
        <f>IF(O77="","",O77)</f>
        <v>0</v>
      </c>
      <c r="H116" s="93" t="str">
        <f t="shared" si="6"/>
        <v/>
      </c>
      <c r="I116" s="37" t="s">
        <v>24</v>
      </c>
      <c r="J116" s="94" t="str">
        <f t="shared" si="7"/>
        <v/>
      </c>
      <c r="K116" s="195"/>
      <c r="L116" s="93" t="str">
        <f t="shared" si="8"/>
        <v/>
      </c>
      <c r="M116" s="14">
        <f>K116*G116</f>
        <v>0</v>
      </c>
      <c r="N116" s="93" t="str">
        <f t="shared" si="9"/>
        <v/>
      </c>
      <c r="O116" s="65">
        <f>IF($O$10+$O$18&gt;160,0.9,0.8)</f>
        <v>0.8</v>
      </c>
      <c r="P116" s="93" t="str">
        <f t="shared" si="10"/>
        <v/>
      </c>
      <c r="Q116" s="196"/>
      <c r="R116" s="93" t="str">
        <f t="shared" si="11"/>
        <v/>
      </c>
      <c r="S116" s="14">
        <f>IF(Q116="",M116*O116,M116*O116*0.8)</f>
        <v>0</v>
      </c>
      <c r="T116" s="96"/>
      <c r="V116" s="140">
        <f>M116*(1+$V$22)</f>
        <v>0</v>
      </c>
    </row>
    <row r="117" spans="4:22" ht="15.75" customHeight="1" thickBot="1">
      <c r="D117" s="240"/>
      <c r="E117" s="85"/>
      <c r="F117" s="94"/>
      <c r="G117" s="83"/>
      <c r="H117" s="93"/>
      <c r="I117" s="4"/>
      <c r="J117" s="94"/>
      <c r="L117" s="93"/>
      <c r="N117" s="93"/>
      <c r="O117" s="15"/>
      <c r="P117" s="93"/>
      <c r="R117" s="93"/>
      <c r="V117" s="133"/>
    </row>
    <row r="118" spans="4:22" ht="15.75" customHeight="1" thickBot="1">
      <c r="D118" s="240"/>
      <c r="E118" s="87" t="str">
        <f>IF(E79="","",E79)</f>
        <v/>
      </c>
      <c r="F118" s="93" t="str">
        <f>IF(OR(K79="Naturverjüngung",K79="Wildlinge"),"NV","")</f>
        <v/>
      </c>
      <c r="G118" s="89">
        <f>IF(O79="","",O79)</f>
        <v>0</v>
      </c>
      <c r="H118" s="93" t="str">
        <f t="shared" si="6"/>
        <v/>
      </c>
      <c r="I118" s="37" t="s">
        <v>24</v>
      </c>
      <c r="J118" s="94" t="str">
        <f t="shared" si="7"/>
        <v/>
      </c>
      <c r="K118" s="195"/>
      <c r="L118" s="93" t="str">
        <f t="shared" si="8"/>
        <v/>
      </c>
      <c r="M118" s="14">
        <f>K118*G118</f>
        <v>0</v>
      </c>
      <c r="N118" s="93" t="str">
        <f t="shared" si="9"/>
        <v/>
      </c>
      <c r="O118" s="65">
        <f>IF($O$10+$O$18&gt;160,0.9,0.8)</f>
        <v>0.8</v>
      </c>
      <c r="P118" s="93" t="str">
        <f t="shared" si="10"/>
        <v/>
      </c>
      <c r="Q118" s="196"/>
      <c r="R118" s="93" t="str">
        <f t="shared" si="11"/>
        <v/>
      </c>
      <c r="S118" s="14">
        <f>IF(Q118="",M118*O118,M118*O118*0.8)</f>
        <v>0</v>
      </c>
      <c r="T118" s="96"/>
      <c r="V118" s="140">
        <f>M118*(1+$V$22)</f>
        <v>0</v>
      </c>
    </row>
    <row r="119" spans="4:22" ht="15.75" customHeight="1" thickBot="1">
      <c r="D119" s="240"/>
      <c r="E119" s="85"/>
      <c r="F119" s="94"/>
      <c r="G119" s="83"/>
      <c r="H119" s="93"/>
      <c r="I119" s="4"/>
      <c r="J119" s="94"/>
      <c r="L119" s="93"/>
      <c r="N119" s="93"/>
      <c r="O119" s="15"/>
      <c r="P119" s="93"/>
      <c r="R119" s="93"/>
      <c r="V119" s="133"/>
    </row>
    <row r="120" spans="4:22" ht="15.75" customHeight="1" thickBot="1">
      <c r="D120" s="240"/>
      <c r="E120" s="87" t="str">
        <f>IF(E81="","",E81)</f>
        <v/>
      </c>
      <c r="F120" s="93" t="str">
        <f>IF(OR(K81="Naturverjüngung",K81="Wildlinge"),"NV","")</f>
        <v/>
      </c>
      <c r="G120" s="89">
        <f>IF(O81="","",O81)</f>
        <v>0</v>
      </c>
      <c r="H120" s="93" t="str">
        <f t="shared" si="6"/>
        <v/>
      </c>
      <c r="I120" s="37" t="s">
        <v>24</v>
      </c>
      <c r="J120" s="94" t="str">
        <f t="shared" si="7"/>
        <v/>
      </c>
      <c r="K120" s="195"/>
      <c r="L120" s="93" t="str">
        <f t="shared" si="8"/>
        <v/>
      </c>
      <c r="M120" s="14">
        <f>K120*G120</f>
        <v>0</v>
      </c>
      <c r="N120" s="93" t="str">
        <f t="shared" si="9"/>
        <v/>
      </c>
      <c r="O120" s="65">
        <f>IF($O$10+$O$18&gt;160,0.9,0.8)</f>
        <v>0.8</v>
      </c>
      <c r="P120" s="93" t="str">
        <f t="shared" si="10"/>
        <v/>
      </c>
      <c r="Q120" s="196"/>
      <c r="R120" s="93" t="str">
        <f t="shared" si="11"/>
        <v/>
      </c>
      <c r="S120" s="14">
        <f>IF(Q120="",M120*O120,M120*O120*0.8)</f>
        <v>0</v>
      </c>
      <c r="T120" s="96"/>
      <c r="V120" s="140">
        <f>M120*(1+$V$22)</f>
        <v>0</v>
      </c>
    </row>
    <row r="121" spans="4:22" ht="15.75" customHeight="1" thickBot="1">
      <c r="D121" s="240"/>
      <c r="E121" s="85"/>
      <c r="F121" s="93"/>
      <c r="G121" s="83"/>
      <c r="H121" s="93"/>
      <c r="I121" s="4"/>
      <c r="J121" s="94"/>
      <c r="L121" s="93"/>
      <c r="N121" s="93"/>
      <c r="O121" s="15"/>
      <c r="P121" s="93"/>
      <c r="R121" s="93"/>
      <c r="V121" s="133"/>
    </row>
    <row r="122" spans="4:22" ht="15.75" customHeight="1" thickBot="1">
      <c r="D122" s="240"/>
      <c r="E122" s="87" t="str">
        <f>IF(E83="","",E83)</f>
        <v/>
      </c>
      <c r="F122" s="93" t="str">
        <f>IF(OR(K83="Naturverjüngung",K83="Wildlinge"),"NV","")</f>
        <v/>
      </c>
      <c r="G122" s="89">
        <f>IF(O83="","",O83)</f>
        <v>0</v>
      </c>
      <c r="H122" s="93" t="str">
        <f t="shared" si="6"/>
        <v/>
      </c>
      <c r="I122" s="37" t="s">
        <v>24</v>
      </c>
      <c r="J122" s="94" t="str">
        <f t="shared" si="7"/>
        <v/>
      </c>
      <c r="K122" s="195"/>
      <c r="L122" s="93" t="str">
        <f t="shared" si="8"/>
        <v/>
      </c>
      <c r="M122" s="14">
        <f>K122*G122</f>
        <v>0</v>
      </c>
      <c r="N122" s="93" t="str">
        <f t="shared" si="9"/>
        <v/>
      </c>
      <c r="O122" s="65">
        <f>IF($O$10+$O$18&gt;160,0.9,0.8)</f>
        <v>0.8</v>
      </c>
      <c r="P122" s="93" t="str">
        <f t="shared" si="10"/>
        <v/>
      </c>
      <c r="Q122" s="196"/>
      <c r="R122" s="93" t="str">
        <f t="shared" si="11"/>
        <v/>
      </c>
      <c r="S122" s="14">
        <f>IF(Q122="",M122*O122,M122*O122*0.8)</f>
        <v>0</v>
      </c>
      <c r="T122" s="96"/>
      <c r="V122" s="140">
        <f>M122*(1+$V$22)</f>
        <v>0</v>
      </c>
    </row>
    <row r="123" spans="5:22" ht="30" customHeight="1" thickBot="1">
      <c r="E123" s="85"/>
      <c r="F123" s="94"/>
      <c r="G123" s="83"/>
      <c r="H123" s="93"/>
      <c r="I123" s="4"/>
      <c r="J123" s="94"/>
      <c r="L123" s="93"/>
      <c r="N123" s="93"/>
      <c r="O123" s="15"/>
      <c r="P123" s="93"/>
      <c r="R123" s="93"/>
      <c r="V123" s="133"/>
    </row>
    <row r="124" spans="4:22" ht="15.75" customHeight="1" thickBot="1">
      <c r="D124" s="240" t="s">
        <v>54</v>
      </c>
      <c r="E124" s="87" t="str">
        <f>IF(E86="","",E86)</f>
        <v/>
      </c>
      <c r="F124" s="93" t="str">
        <f>IF(OR(K86="Naturverjüngung",K86="Wildlinge"),"NV","")</f>
        <v/>
      </c>
      <c r="G124" s="89">
        <f>IF(O86="","",O86)</f>
        <v>0</v>
      </c>
      <c r="H124" s="93" t="str">
        <f t="shared" si="6"/>
        <v/>
      </c>
      <c r="I124" s="37" t="s">
        <v>24</v>
      </c>
      <c r="J124" s="94" t="str">
        <f t="shared" si="7"/>
        <v/>
      </c>
      <c r="K124" s="195"/>
      <c r="L124" s="93" t="str">
        <f t="shared" si="8"/>
        <v/>
      </c>
      <c r="M124" s="14">
        <f>K124*G124</f>
        <v>0</v>
      </c>
      <c r="N124" s="93" t="str">
        <f t="shared" si="9"/>
        <v/>
      </c>
      <c r="O124" s="65">
        <f>IF($O$10+$O$18&gt;160,0.9,0.8)</f>
        <v>0.8</v>
      </c>
      <c r="P124" s="93" t="str">
        <f t="shared" si="10"/>
        <v/>
      </c>
      <c r="Q124" s="196"/>
      <c r="R124" s="93" t="str">
        <f t="shared" si="11"/>
        <v/>
      </c>
      <c r="S124" s="14">
        <f>IF(Q124="",M124*O124,M124*O124*0.8)</f>
        <v>0</v>
      </c>
      <c r="T124" s="96"/>
      <c r="V124" s="140">
        <f>M124*(1+$V$22)</f>
        <v>0</v>
      </c>
    </row>
    <row r="125" spans="4:22" ht="15.75" customHeight="1" thickBot="1">
      <c r="D125" s="240"/>
      <c r="E125" s="85"/>
      <c r="F125" s="94"/>
      <c r="G125" s="83"/>
      <c r="H125" s="93"/>
      <c r="I125" s="4"/>
      <c r="J125" s="94"/>
      <c r="L125" s="93"/>
      <c r="N125" s="93"/>
      <c r="O125" s="15"/>
      <c r="P125" s="93"/>
      <c r="R125" s="93"/>
      <c r="V125" s="133"/>
    </row>
    <row r="126" spans="4:22" ht="15.75" customHeight="1" thickBot="1">
      <c r="D126" s="240"/>
      <c r="E126" s="87" t="str">
        <f>IF(E88="","",E88)</f>
        <v/>
      </c>
      <c r="F126" s="93" t="str">
        <f>IF(OR(K88="Naturverjüngung",K88="Wildlinge"),"NV","")</f>
        <v/>
      </c>
      <c r="G126" s="89">
        <f>IF(O88="","",O88)</f>
        <v>0</v>
      </c>
      <c r="H126" s="93" t="str">
        <f t="shared" si="6"/>
        <v/>
      </c>
      <c r="I126" s="37" t="s">
        <v>24</v>
      </c>
      <c r="J126" s="94" t="str">
        <f t="shared" si="7"/>
        <v/>
      </c>
      <c r="K126" s="195"/>
      <c r="L126" s="93" t="str">
        <f t="shared" si="8"/>
        <v/>
      </c>
      <c r="M126" s="14">
        <f>K126*G126</f>
        <v>0</v>
      </c>
      <c r="N126" s="93" t="str">
        <f t="shared" si="9"/>
        <v/>
      </c>
      <c r="O126" s="65">
        <f>IF($O$10+$O$18&gt;160,0.9,0.8)</f>
        <v>0.8</v>
      </c>
      <c r="P126" s="93" t="str">
        <f t="shared" si="10"/>
        <v/>
      </c>
      <c r="Q126" s="196"/>
      <c r="R126" s="93" t="str">
        <f t="shared" si="11"/>
        <v/>
      </c>
      <c r="S126" s="14">
        <f>IF(Q126="",M126*O126,M126*O126*0.8)</f>
        <v>0</v>
      </c>
      <c r="T126" s="96"/>
      <c r="V126" s="140">
        <f>M126*(1+$V$22)</f>
        <v>0</v>
      </c>
    </row>
    <row r="127" spans="4:22" ht="15.75" customHeight="1" thickBot="1">
      <c r="D127" s="240"/>
      <c r="E127" s="85"/>
      <c r="F127" s="94"/>
      <c r="G127" s="83"/>
      <c r="H127" s="93"/>
      <c r="I127" s="4"/>
      <c r="J127" s="94"/>
      <c r="L127" s="93"/>
      <c r="N127" s="93"/>
      <c r="O127" s="15"/>
      <c r="P127" s="93"/>
      <c r="R127" s="93"/>
      <c r="V127" s="133"/>
    </row>
    <row r="128" spans="4:22" ht="15.75" customHeight="1" thickBot="1">
      <c r="D128" s="240"/>
      <c r="E128" s="87" t="str">
        <f>IF(E90="","",E90)</f>
        <v/>
      </c>
      <c r="F128" s="93" t="str">
        <f>IF(OR(K90="Naturverjüngung",K90="Wildlinge"),"NV","")</f>
        <v/>
      </c>
      <c r="G128" s="89">
        <f>IF(O90="","",O90)</f>
        <v>0</v>
      </c>
      <c r="H128" s="93" t="str">
        <f t="shared" si="6"/>
        <v/>
      </c>
      <c r="I128" s="37" t="s">
        <v>24</v>
      </c>
      <c r="J128" s="94" t="str">
        <f t="shared" si="7"/>
        <v/>
      </c>
      <c r="K128" s="195"/>
      <c r="L128" s="93" t="str">
        <f t="shared" si="8"/>
        <v/>
      </c>
      <c r="M128" s="14">
        <f>K128*G128</f>
        <v>0</v>
      </c>
      <c r="N128" s="93" t="str">
        <f t="shared" si="9"/>
        <v/>
      </c>
      <c r="O128" s="65">
        <f>IF($O$10+$O$18&gt;160,0.9,0.8)</f>
        <v>0.8</v>
      </c>
      <c r="P128" s="93" t="str">
        <f t="shared" si="10"/>
        <v/>
      </c>
      <c r="Q128" s="196"/>
      <c r="R128" s="93" t="str">
        <f t="shared" si="11"/>
        <v/>
      </c>
      <c r="S128" s="14">
        <f>IF(Q128="",M128*O128,M128*O128*0.8)</f>
        <v>0</v>
      </c>
      <c r="T128" s="96"/>
      <c r="V128" s="140">
        <f>M128*(1+$V$22)</f>
        <v>0</v>
      </c>
    </row>
    <row r="129" spans="4:22" ht="15.75" customHeight="1" thickBot="1">
      <c r="D129" s="240"/>
      <c r="E129" s="85"/>
      <c r="F129" s="94"/>
      <c r="G129" s="83"/>
      <c r="H129" s="93"/>
      <c r="I129" s="4"/>
      <c r="J129" s="94"/>
      <c r="L129" s="93"/>
      <c r="N129" s="93"/>
      <c r="O129" s="15"/>
      <c r="P129" s="93"/>
      <c r="R129" s="93"/>
      <c r="V129" s="133"/>
    </row>
    <row r="130" spans="4:22" ht="15.75" customHeight="1" thickBot="1">
      <c r="D130" s="240"/>
      <c r="E130" s="87" t="str">
        <f>IF(E92="","",E92)</f>
        <v/>
      </c>
      <c r="F130" s="93" t="str">
        <f>IF(OR(K92="Naturverjüngung",K92="Wildlinge"),"NV","")</f>
        <v/>
      </c>
      <c r="G130" s="89">
        <f>IF(O92="","",O92)</f>
        <v>0</v>
      </c>
      <c r="H130" s="93" t="str">
        <f t="shared" si="6"/>
        <v/>
      </c>
      <c r="I130" s="37" t="s">
        <v>24</v>
      </c>
      <c r="J130" s="94" t="str">
        <f t="shared" si="7"/>
        <v/>
      </c>
      <c r="K130" s="195"/>
      <c r="L130" s="93" t="str">
        <f t="shared" si="8"/>
        <v/>
      </c>
      <c r="M130" s="14">
        <f>K130*G130</f>
        <v>0</v>
      </c>
      <c r="N130" s="93" t="str">
        <f t="shared" si="9"/>
        <v/>
      </c>
      <c r="O130" s="65">
        <f>IF($O$10+$O$18&gt;160,0.9,0.8)</f>
        <v>0.8</v>
      </c>
      <c r="P130" s="93" t="str">
        <f t="shared" si="10"/>
        <v/>
      </c>
      <c r="Q130" s="196"/>
      <c r="R130" s="93" t="str">
        <f t="shared" si="11"/>
        <v/>
      </c>
      <c r="S130" s="14">
        <f>IF(Q130="",M130*O130,M130*O130*0.8)</f>
        <v>0</v>
      </c>
      <c r="T130" s="96"/>
      <c r="V130" s="140">
        <f>M130*(1+$V$22)</f>
        <v>0</v>
      </c>
    </row>
    <row r="131" spans="7:22" ht="30" customHeight="1">
      <c r="G131" s="4"/>
      <c r="L131" s="4"/>
      <c r="M131" s="4"/>
      <c r="O131" s="4"/>
      <c r="V131" s="133"/>
    </row>
    <row r="132" spans="2:22" ht="30" customHeight="1" thickBot="1">
      <c r="B132" s="76" t="s">
        <v>56</v>
      </c>
      <c r="C132" s="76"/>
      <c r="D132" s="9"/>
      <c r="E132" s="9"/>
      <c r="F132" s="9"/>
      <c r="G132" s="5"/>
      <c r="H132" s="9"/>
      <c r="I132" s="9"/>
      <c r="J132" s="9"/>
      <c r="K132" s="9"/>
      <c r="L132" s="5"/>
      <c r="M132" s="5"/>
      <c r="N132" s="9"/>
      <c r="O132" s="5"/>
      <c r="P132" s="9"/>
      <c r="Q132" s="9"/>
      <c r="R132" s="9"/>
      <c r="S132" s="98" t="s">
        <v>59</v>
      </c>
      <c r="T132" s="97">
        <f>SUM(S134:S141)</f>
        <v>0</v>
      </c>
      <c r="U132" s="7"/>
      <c r="V132" s="139">
        <f>SUM(V134:V141)</f>
        <v>0</v>
      </c>
    </row>
    <row r="133" spans="2:22" ht="25.5" customHeight="1" thickBot="1">
      <c r="B133" s="2" t="s">
        <v>26</v>
      </c>
      <c r="C133" s="2"/>
      <c r="E133" s="16" t="s">
        <v>57</v>
      </c>
      <c r="G133" s="16" t="s">
        <v>12</v>
      </c>
      <c r="I133" s="15" t="s">
        <v>7</v>
      </c>
      <c r="J133" s="16"/>
      <c r="K133" s="16" t="s">
        <v>13</v>
      </c>
      <c r="M133" s="16" t="s">
        <v>1</v>
      </c>
      <c r="O133" s="51" t="s">
        <v>14</v>
      </c>
      <c r="Q133" s="15" t="s">
        <v>16</v>
      </c>
      <c r="R133" s="4"/>
      <c r="S133" s="15" t="s">
        <v>15</v>
      </c>
      <c r="T133" s="15"/>
      <c r="V133" s="130" t="s">
        <v>35</v>
      </c>
    </row>
    <row r="134" spans="4:22" ht="16.15" customHeight="1" thickBot="1">
      <c r="D134" s="4"/>
      <c r="E134" s="199"/>
      <c r="F134" s="4"/>
      <c r="G134" s="200"/>
      <c r="I134" s="91" t="s">
        <v>24</v>
      </c>
      <c r="J134" s="7"/>
      <c r="K134" s="195"/>
      <c r="L134" s="4"/>
      <c r="M134" s="14">
        <f>K134*G134</f>
        <v>0</v>
      </c>
      <c r="O134" s="65">
        <f>IF($O$10+$O$18&gt;160,0.9,0.8)</f>
        <v>0.8</v>
      </c>
      <c r="Q134" s="196"/>
      <c r="R134" s="4"/>
      <c r="S134" s="14">
        <f>IF(Q134="",M134*O134,M134*O134*0.8)</f>
        <v>0</v>
      </c>
      <c r="T134" s="96"/>
      <c r="V134" s="140">
        <f>M134*(1+$V$21)</f>
        <v>0</v>
      </c>
    </row>
    <row r="135" spans="4:22" ht="15.75" customHeight="1" thickBot="1">
      <c r="D135" s="4"/>
      <c r="E135" s="38"/>
      <c r="F135" s="4"/>
      <c r="G135" s="27"/>
      <c r="H135" s="4"/>
      <c r="I135" s="72"/>
      <c r="J135" s="7"/>
      <c r="K135" s="28"/>
      <c r="L135" s="4"/>
      <c r="M135" s="29"/>
      <c r="O135" s="30"/>
      <c r="Q135" s="45"/>
      <c r="R135" s="4"/>
      <c r="S135" s="31"/>
      <c r="T135" s="31"/>
      <c r="V135" s="133"/>
    </row>
    <row r="136" spans="4:22" ht="16.15" customHeight="1" thickBot="1">
      <c r="D136" s="4"/>
      <c r="E136" s="199"/>
      <c r="F136" s="4"/>
      <c r="G136" s="200"/>
      <c r="I136" s="91" t="s">
        <v>24</v>
      </c>
      <c r="J136" s="7"/>
      <c r="K136" s="195"/>
      <c r="M136" s="14">
        <f>K136*G136</f>
        <v>0</v>
      </c>
      <c r="O136" s="65">
        <f>IF($O$10+$O$18&gt;160,0.9,0.8)</f>
        <v>0.8</v>
      </c>
      <c r="Q136" s="196"/>
      <c r="R136" s="4"/>
      <c r="S136" s="14">
        <f>IF(Q136="",M136*O136,M136*O136*0.8)</f>
        <v>0</v>
      </c>
      <c r="T136" s="96"/>
      <c r="V136" s="140">
        <f>M136*(1+$V$21)</f>
        <v>0</v>
      </c>
    </row>
    <row r="137" spans="4:22" ht="30" customHeight="1">
      <c r="D137" s="4"/>
      <c r="E137" s="38"/>
      <c r="F137" s="4"/>
      <c r="G137" s="27"/>
      <c r="H137" s="4"/>
      <c r="I137" s="17"/>
      <c r="J137" s="7"/>
      <c r="K137" s="28"/>
      <c r="L137" s="4"/>
      <c r="M137" s="29"/>
      <c r="O137" s="30"/>
      <c r="Q137" s="45"/>
      <c r="R137" s="4"/>
      <c r="S137" s="31"/>
      <c r="T137" s="31"/>
      <c r="V137" s="141"/>
    </row>
    <row r="138" spans="2:22" ht="16.15" customHeight="1" thickBot="1">
      <c r="B138" s="95" t="s">
        <v>34</v>
      </c>
      <c r="C138" s="95"/>
      <c r="D138" s="4"/>
      <c r="E138" s="73"/>
      <c r="F138" s="4"/>
      <c r="G138" s="27"/>
      <c r="H138" s="4"/>
      <c r="I138" s="17"/>
      <c r="J138" s="7"/>
      <c r="K138" s="28"/>
      <c r="M138" s="29"/>
      <c r="O138" s="30"/>
      <c r="Q138" s="45"/>
      <c r="R138" s="4"/>
      <c r="S138" s="31"/>
      <c r="T138" s="31"/>
      <c r="V138" s="133"/>
    </row>
    <row r="139" spans="4:22" ht="16.15" customHeight="1" thickBot="1">
      <c r="D139" s="4"/>
      <c r="E139" s="199"/>
      <c r="F139" s="4"/>
      <c r="G139" s="198"/>
      <c r="I139" s="195"/>
      <c r="J139" s="7"/>
      <c r="K139" s="195"/>
      <c r="L139" s="4"/>
      <c r="M139" s="14">
        <f>K139*G139</f>
        <v>0</v>
      </c>
      <c r="O139" s="65">
        <f>IF($O$10+$O$18&gt;160,0.9,0.8)</f>
        <v>0.8</v>
      </c>
      <c r="Q139" s="196"/>
      <c r="R139" s="4"/>
      <c r="S139" s="14">
        <f>IF(Q139="",M139*O139,M139*O139*0.8)</f>
        <v>0</v>
      </c>
      <c r="T139" s="96"/>
      <c r="V139" s="140">
        <f>M139*(1+$V$21)</f>
        <v>0</v>
      </c>
    </row>
    <row r="140" spans="1:22" ht="16.15" customHeight="1" thickBot="1">
      <c r="A140" s="4"/>
      <c r="D140" s="4"/>
      <c r="E140" s="38"/>
      <c r="F140" s="4"/>
      <c r="G140" s="27"/>
      <c r="H140" s="4"/>
      <c r="I140" s="22"/>
      <c r="J140" s="7"/>
      <c r="K140" s="28"/>
      <c r="L140" s="7"/>
      <c r="M140" s="29"/>
      <c r="O140" s="30"/>
      <c r="Q140" s="45"/>
      <c r="R140" s="4"/>
      <c r="S140" s="31"/>
      <c r="T140" s="31"/>
      <c r="V140" s="133"/>
    </row>
    <row r="141" spans="4:22" ht="16.15" customHeight="1" thickBot="1">
      <c r="D141" s="4"/>
      <c r="E141" s="199"/>
      <c r="F141" s="4"/>
      <c r="G141" s="198"/>
      <c r="I141" s="195"/>
      <c r="J141" s="7"/>
      <c r="K141" s="195"/>
      <c r="L141" s="7"/>
      <c r="M141" s="14">
        <f>K141*G141</f>
        <v>0</v>
      </c>
      <c r="O141" s="65">
        <f>IF($O$10+$O$18&gt;160,0.9,0.8)</f>
        <v>0.8</v>
      </c>
      <c r="Q141" s="196"/>
      <c r="R141" s="4"/>
      <c r="S141" s="14">
        <f>IF(Q141="",M141*O141,M141*O141*0.8)</f>
        <v>0</v>
      </c>
      <c r="T141" s="96"/>
      <c r="V141" s="140">
        <f>M141*(1+$V$21)</f>
        <v>0</v>
      </c>
    </row>
    <row r="142" spans="1:22" ht="16.15" customHeight="1">
      <c r="A142" s="4"/>
      <c r="M142" s="4"/>
      <c r="O142" s="15"/>
      <c r="V142" s="130"/>
    </row>
    <row r="143" spans="1:22" ht="16.15" customHeight="1">
      <c r="A143" s="4"/>
      <c r="L143" s="16"/>
      <c r="M143" s="48"/>
      <c r="N143" s="7"/>
      <c r="O143" s="25"/>
      <c r="Q143" s="52"/>
      <c r="R143" s="52"/>
      <c r="S143" s="105"/>
      <c r="T143" s="34"/>
      <c r="U143" s="3"/>
      <c r="V143" s="137"/>
    </row>
    <row r="144" spans="2:22" ht="16.15" customHeight="1">
      <c r="B144" s="8"/>
      <c r="C144" s="8"/>
      <c r="D144" s="8"/>
      <c r="E144" s="10"/>
      <c r="F144" s="10"/>
      <c r="G144" s="10"/>
      <c r="H144" s="10"/>
      <c r="I144" s="10"/>
      <c r="J144" s="10"/>
      <c r="K144" s="10"/>
      <c r="M144" s="48"/>
      <c r="N144" s="7"/>
      <c r="O144" s="25"/>
      <c r="P144" s="25"/>
      <c r="Q144" s="25"/>
      <c r="R144" s="52"/>
      <c r="S144" s="78"/>
      <c r="T144" s="35"/>
      <c r="V144" s="130"/>
    </row>
    <row r="145" spans="2:22" ht="30" customHeight="1" thickBot="1">
      <c r="B145" s="76" t="s">
        <v>29</v>
      </c>
      <c r="C145" s="76"/>
      <c r="D145" s="1"/>
      <c r="E145" s="9"/>
      <c r="F145" s="9"/>
      <c r="G145" s="9"/>
      <c r="H145" s="9"/>
      <c r="I145" s="9"/>
      <c r="J145" s="9"/>
      <c r="K145" s="9"/>
      <c r="L145" s="5"/>
      <c r="M145" s="32"/>
      <c r="N145" s="5"/>
      <c r="O145" s="11"/>
      <c r="P145" s="11"/>
      <c r="Q145" s="11"/>
      <c r="R145" s="11"/>
      <c r="S145" s="98" t="s">
        <v>59</v>
      </c>
      <c r="T145" s="97">
        <f>SUM(S147:S149)</f>
        <v>0</v>
      </c>
      <c r="V145" s="139">
        <f>SUM(V147:V149)</f>
        <v>0</v>
      </c>
    </row>
    <row r="146" spans="5:22" ht="31.15" customHeight="1" thickBot="1">
      <c r="E146" s="15" t="s">
        <v>12</v>
      </c>
      <c r="F146" s="15"/>
      <c r="G146" s="15" t="s">
        <v>7</v>
      </c>
      <c r="H146" s="16"/>
      <c r="I146" s="16" t="s">
        <v>13</v>
      </c>
      <c r="J146" s="16"/>
      <c r="K146" s="16" t="s">
        <v>1</v>
      </c>
      <c r="L146" s="7"/>
      <c r="M146" s="50" t="s">
        <v>14</v>
      </c>
      <c r="N146" s="64"/>
      <c r="O146" s="64"/>
      <c r="P146" s="17"/>
      <c r="Q146" s="48"/>
      <c r="R146" s="4"/>
      <c r="S146" s="15" t="s">
        <v>15</v>
      </c>
      <c r="T146" s="15"/>
      <c r="V146" s="130" t="s">
        <v>36</v>
      </c>
    </row>
    <row r="147" spans="2:22" ht="16.15" customHeight="1" thickBot="1">
      <c r="B147" s="243" t="s">
        <v>30</v>
      </c>
      <c r="C147" s="244"/>
      <c r="D147" s="4"/>
      <c r="E147" s="198"/>
      <c r="F147" s="7"/>
      <c r="G147" s="196"/>
      <c r="I147" s="195"/>
      <c r="J147" s="7"/>
      <c r="K147" s="14">
        <f>I147*E147</f>
        <v>0</v>
      </c>
      <c r="L147" s="7"/>
      <c r="M147" s="65">
        <f>IF($O$10+$O$18&gt;160,0.9,0.8)</f>
        <v>0.8</v>
      </c>
      <c r="N147" s="63"/>
      <c r="O147" s="63"/>
      <c r="P147" s="7"/>
      <c r="Q147" s="7"/>
      <c r="R147" s="4"/>
      <c r="S147" s="14">
        <f>K147*M147</f>
        <v>0</v>
      </c>
      <c r="T147" s="96"/>
      <c r="V147" s="140">
        <f>K147*(1+$V$21)</f>
        <v>0</v>
      </c>
    </row>
    <row r="148" spans="2:22" ht="16.15" customHeight="1" thickBot="1">
      <c r="B148" s="7"/>
      <c r="C148" s="7"/>
      <c r="E148" s="16"/>
      <c r="F148" s="4"/>
      <c r="G148" s="4"/>
      <c r="H148" s="4"/>
      <c r="I148" s="4"/>
      <c r="J148" s="4"/>
      <c r="K148" s="4"/>
      <c r="L148" s="7"/>
      <c r="M148" s="16"/>
      <c r="N148" s="7"/>
      <c r="O148" s="7"/>
      <c r="P148" s="7"/>
      <c r="Q148" s="7"/>
      <c r="R148" s="4"/>
      <c r="S148" s="4"/>
      <c r="T148" s="4"/>
      <c r="V148" s="133"/>
    </row>
    <row r="149" spans="2:22" ht="16.15" customHeight="1" thickBot="1">
      <c r="B149" s="243" t="s">
        <v>31</v>
      </c>
      <c r="C149" s="244"/>
      <c r="D149" s="8"/>
      <c r="E149" s="198"/>
      <c r="F149" s="7"/>
      <c r="G149" s="196"/>
      <c r="I149" s="195"/>
      <c r="J149" s="7"/>
      <c r="K149" s="14">
        <f>I149*E149</f>
        <v>0</v>
      </c>
      <c r="L149" s="7"/>
      <c r="M149" s="66">
        <v>0.6</v>
      </c>
      <c r="N149" s="63"/>
      <c r="O149" s="63"/>
      <c r="P149" s="7"/>
      <c r="Q149" s="7"/>
      <c r="R149" s="4"/>
      <c r="S149" s="14">
        <f>K149*M149</f>
        <v>0</v>
      </c>
      <c r="T149" s="96"/>
      <c r="V149" s="140">
        <f>K149*(1+$V$21)</f>
        <v>0</v>
      </c>
    </row>
    <row r="150" spans="12:22" ht="16.15" customHeight="1">
      <c r="L150" s="7"/>
      <c r="M150" s="7"/>
      <c r="N150" s="7"/>
      <c r="O150" s="52"/>
      <c r="P150" s="52"/>
      <c r="Q150" s="25"/>
      <c r="R150" s="2"/>
      <c r="S150" s="34"/>
      <c r="T150" s="35"/>
      <c r="V150" s="130"/>
    </row>
    <row r="151" spans="11:22" ht="16.15" customHeight="1">
      <c r="K151" s="197"/>
      <c r="L151" s="7"/>
      <c r="M151" s="7"/>
      <c r="N151" s="7"/>
      <c r="O151" s="52"/>
      <c r="P151" s="52"/>
      <c r="Q151" s="25"/>
      <c r="R151" s="25"/>
      <c r="S151" s="104"/>
      <c r="T151" s="34"/>
      <c r="U151" s="7"/>
      <c r="V151" s="132"/>
    </row>
    <row r="152" spans="13:22" ht="16.15" customHeight="1">
      <c r="M152" s="7"/>
      <c r="N152" s="7"/>
      <c r="O152" s="25"/>
      <c r="P152" s="25"/>
      <c r="Q152" s="25"/>
      <c r="R152" s="2"/>
      <c r="S152" s="34"/>
      <c r="T152" s="35"/>
      <c r="U152" s="7"/>
      <c r="V152" s="130"/>
    </row>
    <row r="153" spans="2:22" ht="16.15" customHeight="1">
      <c r="B153" s="8"/>
      <c r="C153" s="8"/>
      <c r="D153" s="8"/>
      <c r="E153" s="10"/>
      <c r="F153" s="10"/>
      <c r="G153" s="10"/>
      <c r="H153" s="10"/>
      <c r="I153" s="10"/>
      <c r="J153" s="10"/>
      <c r="K153" s="10"/>
      <c r="L153" s="7"/>
      <c r="M153" s="7"/>
      <c r="N153" s="7"/>
      <c r="O153" s="25"/>
      <c r="P153" s="25"/>
      <c r="Q153" s="25"/>
      <c r="R153" s="2"/>
      <c r="S153" s="34"/>
      <c r="T153" s="35"/>
      <c r="U153" s="7"/>
      <c r="V153" s="130"/>
    </row>
    <row r="154" spans="2:22" ht="30.75" customHeight="1" thickBot="1">
      <c r="B154" s="76" t="s">
        <v>32</v>
      </c>
      <c r="C154" s="76"/>
      <c r="D154" s="1"/>
      <c r="E154" s="9"/>
      <c r="F154" s="9"/>
      <c r="G154" s="9"/>
      <c r="H154" s="9"/>
      <c r="I154" s="9"/>
      <c r="J154" s="9"/>
      <c r="K154" s="9"/>
      <c r="L154" s="5"/>
      <c r="M154" s="5"/>
      <c r="N154" s="5"/>
      <c r="O154" s="11"/>
      <c r="P154" s="11"/>
      <c r="Q154" s="11"/>
      <c r="R154" s="11"/>
      <c r="S154" s="101" t="s">
        <v>58</v>
      </c>
      <c r="T154" s="102">
        <f>ROUND(SUM(T28:T145),0)</f>
        <v>0</v>
      </c>
      <c r="U154" s="7"/>
      <c r="V154" s="129">
        <f>V28+V40+V96+V132+V145</f>
        <v>0</v>
      </c>
    </row>
    <row r="155" spans="12:22" ht="16.15" customHeight="1">
      <c r="L155" s="7"/>
      <c r="M155" s="7"/>
      <c r="N155" s="7"/>
      <c r="O155" s="25"/>
      <c r="P155" s="25"/>
      <c r="Q155" s="25"/>
      <c r="R155" s="2"/>
      <c r="S155" s="34"/>
      <c r="T155" s="35"/>
      <c r="U155" s="7"/>
      <c r="V155" s="130"/>
    </row>
    <row r="156" spans="12:22" ht="16.15" customHeight="1">
      <c r="L156" s="7"/>
      <c r="M156" s="7"/>
      <c r="N156" s="7"/>
      <c r="O156" s="25"/>
      <c r="P156" s="25"/>
      <c r="Q156" s="25"/>
      <c r="R156" s="25"/>
      <c r="S156" s="104"/>
      <c r="T156" s="34"/>
      <c r="V156" s="132"/>
    </row>
    <row r="157" spans="12:22" ht="16.15" customHeight="1">
      <c r="L157" s="7"/>
      <c r="M157" s="7"/>
      <c r="N157" s="7"/>
      <c r="O157" s="25"/>
      <c r="P157" s="25"/>
      <c r="Q157" s="25"/>
      <c r="R157" s="2"/>
      <c r="S157" s="34"/>
      <c r="T157" s="35"/>
      <c r="V157" s="130"/>
    </row>
    <row r="158" spans="2:22" ht="16.15" customHeight="1">
      <c r="B158" s="8"/>
      <c r="C158" s="8"/>
      <c r="D158" s="8"/>
      <c r="E158" s="10"/>
      <c r="F158" s="10"/>
      <c r="G158" s="10"/>
      <c r="H158" s="10"/>
      <c r="I158" s="10"/>
      <c r="J158" s="10"/>
      <c r="K158" s="10"/>
      <c r="L158" s="7"/>
      <c r="M158" s="7"/>
      <c r="N158" s="7"/>
      <c r="O158" s="25"/>
      <c r="P158" s="25"/>
      <c r="Q158" s="25"/>
      <c r="V158" s="130"/>
    </row>
    <row r="159" spans="2:22" ht="16.15" customHeight="1">
      <c r="B159" s="8"/>
      <c r="C159" s="8"/>
      <c r="D159" s="8"/>
      <c r="E159" s="10"/>
      <c r="F159" s="10"/>
      <c r="G159" s="10"/>
      <c r="H159" s="10"/>
      <c r="I159" s="10"/>
      <c r="J159" s="10"/>
      <c r="K159" s="10"/>
      <c r="L159" s="7"/>
      <c r="M159" s="7"/>
      <c r="N159" s="7"/>
      <c r="O159" s="25"/>
      <c r="P159" s="25"/>
      <c r="Q159" s="25"/>
      <c r="V159" s="130"/>
    </row>
    <row r="160" spans="2:22" ht="16.15" customHeight="1">
      <c r="B160" s="8"/>
      <c r="C160" s="8"/>
      <c r="D160" s="8"/>
      <c r="E160" s="10"/>
      <c r="F160" s="10"/>
      <c r="G160" s="10"/>
      <c r="H160" s="10"/>
      <c r="I160" s="10"/>
      <c r="J160" s="10"/>
      <c r="K160" s="10"/>
      <c r="L160" s="7"/>
      <c r="M160" s="7"/>
      <c r="N160" s="7"/>
      <c r="O160" s="25"/>
      <c r="P160" s="25"/>
      <c r="Q160" s="25"/>
      <c r="V160" s="130"/>
    </row>
    <row r="161" spans="2:22" ht="16.15" customHeight="1">
      <c r="B161" s="8"/>
      <c r="C161" s="8"/>
      <c r="D161" s="8"/>
      <c r="E161" s="10"/>
      <c r="F161" s="10"/>
      <c r="G161" s="10"/>
      <c r="H161" s="10"/>
      <c r="I161" s="10"/>
      <c r="J161" s="10"/>
      <c r="K161" s="10"/>
      <c r="L161" s="7"/>
      <c r="M161" s="7"/>
      <c r="N161" s="7"/>
      <c r="O161" s="25"/>
      <c r="P161" s="25"/>
      <c r="Q161" s="25"/>
      <c r="V161" s="130"/>
    </row>
    <row r="162" spans="2:22" ht="16.15" customHeight="1">
      <c r="B162" s="8"/>
      <c r="C162" s="8"/>
      <c r="D162" s="8"/>
      <c r="E162" s="10"/>
      <c r="F162" s="10"/>
      <c r="G162" s="10"/>
      <c r="H162" s="10"/>
      <c r="I162" s="10"/>
      <c r="J162" s="10"/>
      <c r="K162" s="10"/>
      <c r="L162" s="7"/>
      <c r="M162" s="7"/>
      <c r="N162" s="7"/>
      <c r="O162" s="25"/>
      <c r="P162" s="25"/>
      <c r="Q162" s="25"/>
      <c r="V162" s="130"/>
    </row>
    <row r="163" spans="2:22" ht="16.15" customHeight="1">
      <c r="B163" s="8"/>
      <c r="C163" s="8"/>
      <c r="D163" s="8"/>
      <c r="E163" s="10"/>
      <c r="F163" s="10"/>
      <c r="G163" s="10"/>
      <c r="H163" s="10"/>
      <c r="I163" s="10"/>
      <c r="J163" s="10"/>
      <c r="K163" s="10"/>
      <c r="L163" s="7"/>
      <c r="M163" s="7"/>
      <c r="N163" s="7"/>
      <c r="O163" s="25"/>
      <c r="P163" s="25"/>
      <c r="Q163" s="25"/>
      <c r="V163" s="130"/>
    </row>
    <row r="164" spans="2:22" ht="16.15" customHeight="1">
      <c r="B164" s="8"/>
      <c r="C164" s="8"/>
      <c r="D164" s="8"/>
      <c r="E164" s="10"/>
      <c r="F164" s="10"/>
      <c r="G164" s="10"/>
      <c r="H164" s="10"/>
      <c r="I164" s="10"/>
      <c r="J164" s="10"/>
      <c r="K164" s="10"/>
      <c r="L164" s="7"/>
      <c r="M164" s="7"/>
      <c r="N164" s="7"/>
      <c r="O164" s="25"/>
      <c r="P164" s="25"/>
      <c r="Q164" s="25"/>
      <c r="R164" s="2"/>
      <c r="S164" s="34"/>
      <c r="T164" s="35"/>
      <c r="V164" s="130"/>
    </row>
    <row r="165" spans="2:22" ht="16.15" customHeight="1">
      <c r="B165" s="8"/>
      <c r="C165" s="8"/>
      <c r="D165" s="8"/>
      <c r="E165" s="10"/>
      <c r="F165" s="10"/>
      <c r="G165" s="10"/>
      <c r="H165" s="10"/>
      <c r="I165" s="10"/>
      <c r="J165" s="10"/>
      <c r="K165" s="10"/>
      <c r="L165" s="7"/>
      <c r="M165" s="7"/>
      <c r="N165" s="7"/>
      <c r="O165" s="25"/>
      <c r="P165" s="25"/>
      <c r="Q165" s="25"/>
      <c r="R165" s="2"/>
      <c r="S165" s="34"/>
      <c r="T165" s="35"/>
      <c r="V165" s="130"/>
    </row>
    <row r="166" spans="2:22" ht="16.15" customHeight="1">
      <c r="B166" s="8"/>
      <c r="C166" s="8"/>
      <c r="D166" s="8"/>
      <c r="E166" s="10"/>
      <c r="F166" s="10"/>
      <c r="G166" s="10"/>
      <c r="H166" s="10"/>
      <c r="I166" s="10"/>
      <c r="J166" s="10"/>
      <c r="K166" s="10"/>
      <c r="L166" s="7"/>
      <c r="M166" s="7"/>
      <c r="N166" s="7"/>
      <c r="O166" s="25"/>
      <c r="P166" s="25"/>
      <c r="Q166" s="25"/>
      <c r="R166" s="2"/>
      <c r="S166" s="34"/>
      <c r="T166" s="35"/>
      <c r="V166" s="130"/>
    </row>
    <row r="167" spans="2:22" ht="16.15" customHeight="1">
      <c r="B167" s="8"/>
      <c r="C167" s="8"/>
      <c r="D167" s="8"/>
      <c r="E167" s="10"/>
      <c r="F167" s="10"/>
      <c r="G167" s="10"/>
      <c r="H167" s="10"/>
      <c r="I167" s="10"/>
      <c r="J167" s="10"/>
      <c r="K167" s="10"/>
      <c r="L167" s="7"/>
      <c r="M167" s="7"/>
      <c r="N167" s="7"/>
      <c r="O167" s="25"/>
      <c r="P167" s="25"/>
      <c r="Q167" s="25"/>
      <c r="R167" s="2"/>
      <c r="S167" s="34"/>
      <c r="T167" s="35"/>
      <c r="V167" s="130"/>
    </row>
    <row r="168" spans="2:22" ht="16.15" customHeight="1">
      <c r="B168" s="8"/>
      <c r="C168" s="8"/>
      <c r="D168" s="8"/>
      <c r="E168" s="10"/>
      <c r="F168" s="10"/>
      <c r="G168" s="10"/>
      <c r="H168" s="10"/>
      <c r="I168" s="10"/>
      <c r="J168" s="10"/>
      <c r="K168" s="10"/>
      <c r="L168" s="7"/>
      <c r="M168" s="7"/>
      <c r="N168" s="7"/>
      <c r="O168" s="25"/>
      <c r="P168" s="25"/>
      <c r="Q168" s="25"/>
      <c r="R168" s="2"/>
      <c r="S168" s="34"/>
      <c r="T168" s="35"/>
      <c r="V168" s="130"/>
    </row>
    <row r="169" spans="2:22" ht="16.15" customHeight="1">
      <c r="B169" s="8"/>
      <c r="C169" s="8"/>
      <c r="D169" s="8"/>
      <c r="E169" s="10"/>
      <c r="F169" s="10"/>
      <c r="G169" s="10"/>
      <c r="H169" s="10"/>
      <c r="I169" s="10"/>
      <c r="J169" s="10"/>
      <c r="K169" s="10"/>
      <c r="L169" s="7"/>
      <c r="M169" s="7"/>
      <c r="N169" s="7"/>
      <c r="O169" s="25"/>
      <c r="P169" s="25"/>
      <c r="Q169" s="25"/>
      <c r="R169" s="2"/>
      <c r="S169" s="34"/>
      <c r="T169" s="35"/>
      <c r="V169" s="130"/>
    </row>
    <row r="170" spans="2:22" ht="16.15" customHeight="1">
      <c r="B170" s="8"/>
      <c r="C170" s="8"/>
      <c r="D170" s="8"/>
      <c r="E170" s="10"/>
      <c r="F170" s="10"/>
      <c r="G170" s="10"/>
      <c r="H170" s="10"/>
      <c r="I170" s="10"/>
      <c r="J170" s="10"/>
      <c r="K170" s="10"/>
      <c r="L170" s="7"/>
      <c r="M170" s="7"/>
      <c r="N170" s="7"/>
      <c r="O170" s="25"/>
      <c r="P170" s="25"/>
      <c r="Q170" s="25"/>
      <c r="R170" s="2"/>
      <c r="S170" s="34"/>
      <c r="T170" s="35"/>
      <c r="V170" s="130"/>
    </row>
    <row r="171" spans="2:22" ht="16.15" customHeight="1">
      <c r="B171" s="8"/>
      <c r="C171" s="8"/>
      <c r="D171" s="8"/>
      <c r="E171" s="10"/>
      <c r="F171" s="10"/>
      <c r="G171" s="10"/>
      <c r="H171" s="10"/>
      <c r="I171" s="10"/>
      <c r="J171" s="10"/>
      <c r="K171" s="10"/>
      <c r="L171" s="7"/>
      <c r="M171" s="7"/>
      <c r="N171" s="7"/>
      <c r="O171" s="25"/>
      <c r="P171" s="25"/>
      <c r="Q171" s="25"/>
      <c r="R171" s="2"/>
      <c r="S171" s="34"/>
      <c r="T171" s="35"/>
      <c r="V171" s="130"/>
    </row>
    <row r="172" spans="2:22" ht="16.15" customHeight="1">
      <c r="B172" s="8"/>
      <c r="C172" s="8"/>
      <c r="D172" s="8"/>
      <c r="E172" s="10"/>
      <c r="F172" s="10"/>
      <c r="G172" s="10"/>
      <c r="H172" s="10"/>
      <c r="I172" s="10"/>
      <c r="J172" s="10"/>
      <c r="K172" s="10"/>
      <c r="L172" s="7"/>
      <c r="M172" s="7"/>
      <c r="N172" s="7"/>
      <c r="O172" s="25"/>
      <c r="P172" s="25"/>
      <c r="Q172" s="25"/>
      <c r="R172" s="2"/>
      <c r="S172" s="34"/>
      <c r="T172" s="35"/>
      <c r="V172" s="130"/>
    </row>
    <row r="173" spans="2:22" ht="16.15" customHeight="1">
      <c r="B173" s="8"/>
      <c r="C173" s="8"/>
      <c r="D173" s="8"/>
      <c r="E173" s="10"/>
      <c r="F173" s="10"/>
      <c r="G173" s="10"/>
      <c r="H173" s="10"/>
      <c r="I173" s="10"/>
      <c r="J173" s="10"/>
      <c r="K173" s="10"/>
      <c r="L173" s="7"/>
      <c r="M173" s="7"/>
      <c r="N173" s="7"/>
      <c r="O173" s="25"/>
      <c r="P173" s="25"/>
      <c r="Q173" s="25"/>
      <c r="R173" s="2"/>
      <c r="S173" s="34"/>
      <c r="T173" s="35"/>
      <c r="V173" s="130"/>
    </row>
    <row r="174" spans="2:22" ht="16.15" customHeight="1">
      <c r="B174" s="8"/>
      <c r="C174" s="8"/>
      <c r="D174" s="8"/>
      <c r="E174" s="10"/>
      <c r="F174" s="10"/>
      <c r="G174" s="10"/>
      <c r="H174" s="10"/>
      <c r="I174" s="10"/>
      <c r="J174" s="10"/>
      <c r="K174" s="10"/>
      <c r="L174" s="7"/>
      <c r="M174" s="7"/>
      <c r="N174" s="7"/>
      <c r="O174" s="25"/>
      <c r="P174" s="25"/>
      <c r="Q174" s="25"/>
      <c r="R174" s="2"/>
      <c r="S174" s="34"/>
      <c r="T174" s="35"/>
      <c r="V174" s="130"/>
    </row>
    <row r="175" spans="2:22" ht="16.15" customHeight="1">
      <c r="B175" s="8"/>
      <c r="C175" s="8"/>
      <c r="D175" s="8"/>
      <c r="E175" s="10"/>
      <c r="F175" s="10"/>
      <c r="G175" s="10"/>
      <c r="H175" s="10"/>
      <c r="I175" s="10"/>
      <c r="J175" s="10"/>
      <c r="K175" s="10"/>
      <c r="L175" s="7"/>
      <c r="M175" s="7"/>
      <c r="N175" s="7"/>
      <c r="O175" s="25"/>
      <c r="P175" s="25"/>
      <c r="Q175" s="25"/>
      <c r="R175" s="2"/>
      <c r="S175" s="34"/>
      <c r="T175" s="35"/>
      <c r="V175" s="130"/>
    </row>
    <row r="176" spans="2:22" ht="16.15" customHeight="1">
      <c r="B176" s="8"/>
      <c r="C176" s="8"/>
      <c r="D176" s="8"/>
      <c r="E176" s="10"/>
      <c r="F176" s="10"/>
      <c r="G176" s="10"/>
      <c r="H176" s="10"/>
      <c r="I176" s="10"/>
      <c r="J176" s="10"/>
      <c r="K176" s="10"/>
      <c r="L176" s="7"/>
      <c r="M176" s="7"/>
      <c r="N176" s="7"/>
      <c r="O176" s="25"/>
      <c r="P176" s="25"/>
      <c r="Q176" s="25"/>
      <c r="R176" s="2"/>
      <c r="S176" s="34"/>
      <c r="T176" s="35"/>
      <c r="V176" s="130"/>
    </row>
    <row r="177" spans="2:22" ht="16.15" customHeight="1">
      <c r="B177" s="8"/>
      <c r="C177" s="8"/>
      <c r="D177" s="8"/>
      <c r="E177" s="10"/>
      <c r="F177" s="10"/>
      <c r="G177" s="10"/>
      <c r="H177" s="10"/>
      <c r="I177" s="10"/>
      <c r="J177" s="10"/>
      <c r="K177" s="10"/>
      <c r="L177" s="7"/>
      <c r="M177" s="7"/>
      <c r="N177" s="7"/>
      <c r="O177" s="25"/>
      <c r="P177" s="25"/>
      <c r="Q177" s="25"/>
      <c r="R177" s="2"/>
      <c r="S177" s="34"/>
      <c r="T177" s="35"/>
      <c r="V177" s="130"/>
    </row>
    <row r="178" spans="2:22" ht="16.15" customHeight="1">
      <c r="B178" s="8"/>
      <c r="C178" s="8"/>
      <c r="D178" s="8"/>
      <c r="E178" s="10"/>
      <c r="F178" s="10"/>
      <c r="G178" s="10"/>
      <c r="H178" s="10"/>
      <c r="I178" s="10"/>
      <c r="J178" s="10"/>
      <c r="K178" s="10"/>
      <c r="L178" s="7"/>
      <c r="M178" s="7"/>
      <c r="N178" s="7"/>
      <c r="O178" s="25"/>
      <c r="P178" s="25"/>
      <c r="Q178" s="25"/>
      <c r="R178" s="2"/>
      <c r="S178" s="34"/>
      <c r="T178" s="35"/>
      <c r="V178" s="130"/>
    </row>
    <row r="179" spans="2:22" ht="16.15" customHeight="1">
      <c r="B179" s="8"/>
      <c r="C179" s="8"/>
      <c r="D179" s="8"/>
      <c r="E179" s="10"/>
      <c r="F179" s="10"/>
      <c r="G179" s="10"/>
      <c r="H179" s="10"/>
      <c r="I179" s="10"/>
      <c r="J179" s="10"/>
      <c r="K179" s="10"/>
      <c r="L179" s="7"/>
      <c r="M179" s="7"/>
      <c r="N179" s="7"/>
      <c r="O179" s="25"/>
      <c r="P179" s="25"/>
      <c r="Q179" s="25"/>
      <c r="R179" s="2"/>
      <c r="S179" s="34"/>
      <c r="T179" s="35"/>
      <c r="V179" s="130"/>
    </row>
    <row r="180" spans="2:22" ht="16.15" customHeight="1">
      <c r="B180" s="8"/>
      <c r="C180" s="8"/>
      <c r="D180" s="8"/>
      <c r="E180" s="10"/>
      <c r="F180" s="10"/>
      <c r="G180" s="10"/>
      <c r="H180" s="10"/>
      <c r="I180" s="10"/>
      <c r="J180" s="10"/>
      <c r="K180" s="10"/>
      <c r="L180" s="7"/>
      <c r="M180" s="7"/>
      <c r="N180" s="7"/>
      <c r="O180" s="25"/>
      <c r="P180" s="25"/>
      <c r="Q180" s="25"/>
      <c r="R180" s="2"/>
      <c r="S180" s="34"/>
      <c r="T180" s="35"/>
      <c r="V180" s="130"/>
    </row>
    <row r="181" spans="2:22" ht="16.15" customHeight="1">
      <c r="B181" s="8"/>
      <c r="C181" s="8"/>
      <c r="D181" s="8"/>
      <c r="E181" s="10"/>
      <c r="F181" s="10"/>
      <c r="G181" s="10"/>
      <c r="H181" s="10"/>
      <c r="I181" s="10"/>
      <c r="J181" s="10"/>
      <c r="K181" s="10"/>
      <c r="L181" s="7"/>
      <c r="M181" s="7"/>
      <c r="N181" s="7"/>
      <c r="O181" s="25"/>
      <c r="P181" s="25"/>
      <c r="Q181" s="25"/>
      <c r="R181" s="2"/>
      <c r="S181" s="34"/>
      <c r="T181" s="35"/>
      <c r="V181" s="130"/>
    </row>
    <row r="182" spans="2:22" ht="16.15" customHeight="1">
      <c r="B182" s="8"/>
      <c r="C182" s="8"/>
      <c r="D182" s="8"/>
      <c r="E182" s="10"/>
      <c r="F182" s="10"/>
      <c r="G182" s="10"/>
      <c r="H182" s="10"/>
      <c r="I182" s="10"/>
      <c r="J182" s="10"/>
      <c r="K182" s="10"/>
      <c r="L182" s="7"/>
      <c r="M182" s="7"/>
      <c r="N182" s="7"/>
      <c r="O182" s="25"/>
      <c r="P182" s="25"/>
      <c r="Q182" s="25"/>
      <c r="R182" s="2"/>
      <c r="S182" s="34"/>
      <c r="T182" s="35"/>
      <c r="V182" s="130"/>
    </row>
    <row r="183" spans="2:22" ht="16.15" customHeight="1">
      <c r="B183" s="8"/>
      <c r="C183" s="8"/>
      <c r="D183" s="8"/>
      <c r="E183" s="10"/>
      <c r="F183" s="10"/>
      <c r="G183" s="10"/>
      <c r="H183" s="10"/>
      <c r="I183" s="10"/>
      <c r="J183" s="10"/>
      <c r="K183" s="10"/>
      <c r="L183" s="7"/>
      <c r="M183" s="7"/>
      <c r="N183" s="7"/>
      <c r="O183" s="25"/>
      <c r="P183" s="25"/>
      <c r="Q183" s="25"/>
      <c r="R183" s="2"/>
      <c r="S183" s="34"/>
      <c r="T183" s="35"/>
      <c r="V183" s="130"/>
    </row>
    <row r="184" spans="2:22" ht="16.15" customHeight="1">
      <c r="B184" s="8"/>
      <c r="C184" s="8"/>
      <c r="D184" s="8"/>
      <c r="E184" s="10"/>
      <c r="F184" s="10"/>
      <c r="G184" s="10"/>
      <c r="H184" s="10"/>
      <c r="I184" s="10"/>
      <c r="J184" s="10"/>
      <c r="K184" s="10"/>
      <c r="L184" s="7"/>
      <c r="M184" s="7"/>
      <c r="N184" s="7"/>
      <c r="O184" s="25"/>
      <c r="P184" s="25"/>
      <c r="Q184" s="25"/>
      <c r="R184" s="2"/>
      <c r="S184" s="34"/>
      <c r="T184" s="35"/>
      <c r="V184" s="130"/>
    </row>
    <row r="185" spans="2:22" ht="16.15" customHeight="1">
      <c r="B185" s="8"/>
      <c r="C185" s="8"/>
      <c r="D185" s="8"/>
      <c r="E185" s="10"/>
      <c r="F185" s="10"/>
      <c r="G185" s="10"/>
      <c r="H185" s="10"/>
      <c r="I185" s="10"/>
      <c r="J185" s="10"/>
      <c r="K185" s="10"/>
      <c r="L185" s="7"/>
      <c r="M185" s="7"/>
      <c r="N185" s="7"/>
      <c r="O185" s="25"/>
      <c r="P185" s="25"/>
      <c r="Q185" s="25"/>
      <c r="R185" s="2"/>
      <c r="S185" s="34"/>
      <c r="T185" s="35"/>
      <c r="V185" s="130"/>
    </row>
    <row r="186" spans="2:22" ht="16.15" customHeight="1">
      <c r="B186" s="8"/>
      <c r="C186" s="8"/>
      <c r="D186" s="8"/>
      <c r="E186" s="10"/>
      <c r="F186" s="10"/>
      <c r="G186" s="10"/>
      <c r="H186" s="10"/>
      <c r="I186" s="10"/>
      <c r="J186" s="10"/>
      <c r="K186" s="10"/>
      <c r="L186" s="7"/>
      <c r="M186" s="7"/>
      <c r="N186" s="7"/>
      <c r="O186" s="25"/>
      <c r="P186" s="25"/>
      <c r="Q186" s="25"/>
      <c r="R186" s="2"/>
      <c r="S186" s="34"/>
      <c r="T186" s="35"/>
      <c r="V186" s="130"/>
    </row>
    <row r="187" spans="2:22" ht="16.15" customHeight="1">
      <c r="B187" s="8"/>
      <c r="C187" s="8"/>
      <c r="D187" s="8"/>
      <c r="E187" s="10"/>
      <c r="F187" s="10"/>
      <c r="G187" s="10"/>
      <c r="H187" s="10"/>
      <c r="I187" s="10"/>
      <c r="J187" s="10"/>
      <c r="K187" s="10"/>
      <c r="L187" s="7"/>
      <c r="M187" s="7"/>
      <c r="N187" s="7"/>
      <c r="O187" s="25"/>
      <c r="P187" s="25"/>
      <c r="Q187" s="25"/>
      <c r="R187" s="2"/>
      <c r="S187" s="34"/>
      <c r="T187" s="35"/>
      <c r="V187" s="130"/>
    </row>
    <row r="188" spans="2:22" ht="16.15" customHeight="1">
      <c r="B188" s="8"/>
      <c r="C188" s="8"/>
      <c r="D188" s="8"/>
      <c r="E188" s="10"/>
      <c r="F188" s="10"/>
      <c r="G188" s="10"/>
      <c r="H188" s="10"/>
      <c r="I188" s="10"/>
      <c r="J188" s="10"/>
      <c r="K188" s="10"/>
      <c r="L188" s="7"/>
      <c r="M188" s="7"/>
      <c r="N188" s="7"/>
      <c r="O188" s="25"/>
      <c r="P188" s="25"/>
      <c r="Q188" s="25"/>
      <c r="R188" s="2"/>
      <c r="S188" s="34"/>
      <c r="T188" s="35"/>
      <c r="V188" s="42"/>
    </row>
    <row r="189" spans="2:22" ht="16.15" customHeight="1">
      <c r="B189" s="8"/>
      <c r="C189" s="8"/>
      <c r="D189" s="8"/>
      <c r="E189" s="10"/>
      <c r="F189" s="10"/>
      <c r="G189" s="10"/>
      <c r="H189" s="10"/>
      <c r="I189" s="10"/>
      <c r="J189" s="10"/>
      <c r="K189" s="10"/>
      <c r="L189" s="7"/>
      <c r="M189" s="7"/>
      <c r="N189" s="7"/>
      <c r="O189" s="25"/>
      <c r="P189" s="25"/>
      <c r="Q189" s="25"/>
      <c r="R189" s="2"/>
      <c r="S189" s="34"/>
      <c r="T189" s="35"/>
      <c r="V189" s="42"/>
    </row>
    <row r="190" spans="2:22" ht="16.15" customHeight="1">
      <c r="B190" s="8"/>
      <c r="C190" s="8"/>
      <c r="D190" s="8"/>
      <c r="E190" s="10"/>
      <c r="F190" s="10"/>
      <c r="G190" s="10"/>
      <c r="H190" s="10"/>
      <c r="I190" s="10"/>
      <c r="J190" s="10"/>
      <c r="K190" s="10"/>
      <c r="L190" s="7"/>
      <c r="M190" s="7"/>
      <c r="N190" s="7"/>
      <c r="O190" s="25"/>
      <c r="P190" s="25"/>
      <c r="Q190" s="25"/>
      <c r="R190" s="2"/>
      <c r="S190" s="34"/>
      <c r="T190" s="35"/>
      <c r="V190" s="42"/>
    </row>
    <row r="191" spans="2:22" ht="16.15" customHeight="1">
      <c r="B191" s="8"/>
      <c r="C191" s="8"/>
      <c r="D191" s="8"/>
      <c r="E191" s="10"/>
      <c r="F191" s="10"/>
      <c r="G191" s="10"/>
      <c r="H191" s="10"/>
      <c r="I191" s="10"/>
      <c r="J191" s="10"/>
      <c r="K191" s="10"/>
      <c r="L191" s="7"/>
      <c r="M191" s="7"/>
      <c r="N191" s="7"/>
      <c r="O191" s="25"/>
      <c r="P191" s="25"/>
      <c r="Q191" s="25"/>
      <c r="R191" s="2"/>
      <c r="S191" s="34"/>
      <c r="T191" s="35"/>
      <c r="V191" s="42"/>
    </row>
    <row r="192" ht="16.15" customHeight="1"/>
    <row r="193" ht="16.15" customHeight="1"/>
    <row r="194" ht="16.15" customHeight="1"/>
    <row r="195" ht="16.15" customHeight="1"/>
    <row r="196" ht="16.15" customHeight="1"/>
    <row r="197" ht="16.15" customHeight="1"/>
    <row r="198" ht="16.15" customHeight="1"/>
    <row r="199" ht="16.15" customHeight="1"/>
    <row r="200" ht="16.15" customHeight="1"/>
    <row r="201" ht="16.15" customHeight="1"/>
    <row r="202" ht="16.15" customHeight="1"/>
    <row r="203" ht="16.15" customHeight="1"/>
    <row r="204" ht="16.15" customHeight="1"/>
  </sheetData>
  <sheetProtection algorithmName="SHA-512" hashValue="ueviAIttBhHdsgqWpaL+oIrdjLjx401ms8YhKrtlp6Vl2HTjeIlsb+lBT43N5ZdWY0m39tz4drylTPI5FDo08Q==" saltValue="n/zYz1puLI25cP7mddvXnQ==" spinCount="100000" sheet="1" objects="1" scenarios="1" selectLockedCells="1"/>
  <mergeCells count="53">
    <mergeCell ref="B147:C147"/>
    <mergeCell ref="B149:C149"/>
    <mergeCell ref="O21:O24"/>
    <mergeCell ref="E14:G14"/>
    <mergeCell ref="E22:G22"/>
    <mergeCell ref="C73:C83"/>
    <mergeCell ref="C65:C71"/>
    <mergeCell ref="C59:C63"/>
    <mergeCell ref="B42:C42"/>
    <mergeCell ref="B36:C36"/>
    <mergeCell ref="B34:C34"/>
    <mergeCell ref="B32:C32"/>
    <mergeCell ref="B30:C30"/>
    <mergeCell ref="B48:C48"/>
    <mergeCell ref="B46:C46"/>
    <mergeCell ref="B44:C44"/>
    <mergeCell ref="E16:G16"/>
    <mergeCell ref="E18:G18"/>
    <mergeCell ref="E20:G20"/>
    <mergeCell ref="M96:N96"/>
    <mergeCell ref="K20:M25"/>
    <mergeCell ref="E26:G26"/>
    <mergeCell ref="D104:D110"/>
    <mergeCell ref="D112:D122"/>
    <mergeCell ref="D124:D130"/>
    <mergeCell ref="D98:D102"/>
    <mergeCell ref="Q73:R73"/>
    <mergeCell ref="Q75:R75"/>
    <mergeCell ref="Q77:R77"/>
    <mergeCell ref="Q79:R79"/>
    <mergeCell ref="Q81:R81"/>
    <mergeCell ref="Q83:R83"/>
    <mergeCell ref="Q86:R86"/>
    <mergeCell ref="Q88:R88"/>
    <mergeCell ref="Q90:R90"/>
    <mergeCell ref="Q92:R92"/>
    <mergeCell ref="Q85:R85"/>
    <mergeCell ref="N4:Q4"/>
    <mergeCell ref="N6:Q6"/>
    <mergeCell ref="G10:I10"/>
    <mergeCell ref="E8:I8"/>
    <mergeCell ref="E6:I6"/>
    <mergeCell ref="E4:G4"/>
    <mergeCell ref="T59:U65"/>
    <mergeCell ref="E24:G24"/>
    <mergeCell ref="Q59:R59"/>
    <mergeCell ref="Q58:R58"/>
    <mergeCell ref="Q71:R71"/>
    <mergeCell ref="Q61:R61"/>
    <mergeCell ref="Q63:R63"/>
    <mergeCell ref="Q65:R65"/>
    <mergeCell ref="Q67:R67"/>
    <mergeCell ref="Q69:R69"/>
  </mergeCells>
  <dataValidations count="4">
    <dataValidation type="list" allowBlank="1" showInputMessage="1" showErrorMessage="1" sqref="K84 K70 K62 K60 K66 K68 K74 K76 K78 K80 K82 K87 K89 K91 K96">
      <formula1>"Standard,Großpflanzen,Naturverjüngung,Saat"</formula1>
    </dataValidation>
    <dataValidation type="list" allowBlank="1" showInputMessage="1" showErrorMessage="1" sqref="K16">
      <formula1>"Freifläche,Schirm"</formula1>
    </dataValidation>
    <dataValidation type="list" allowBlank="1" showInputMessage="1" showErrorMessage="1" sqref="I141 I139">
      <formula1>"Stck, lfdm"</formula1>
    </dataValidation>
    <dataValidation type="list" allowBlank="1" showInputMessage="1" showErrorMessage="1" sqref="K59 K61 K63 K65 K67 K69 K71 K73 K75 K77 K79 K81 K83 K86 K88 K90 K92">
      <formula1>"Standard,Großpflanzen,Naturverjüngung,Wildlinge"</formula1>
    </dataValidation>
  </dataValidations>
  <printOptions/>
  <pageMargins left="0.7" right="0.7" top="0.787401575" bottom="0.787401575" header="0.3" footer="0.3"/>
  <pageSetup horizontalDpi="600" verticalDpi="600" orientation="portrait" paperSize="9" scale="2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showGridLines="0" workbookViewId="0" topLeftCell="A1">
      <pane ySplit="3" topLeftCell="A8" activePane="bottomLeft" state="frozen"/>
      <selection pane="bottomLeft" activeCell="O8" sqref="O8"/>
    </sheetView>
  </sheetViews>
  <sheetFormatPr defaultColWidth="11.421875" defaultRowHeight="15"/>
  <cols>
    <col min="1" max="1" width="4.28125" style="0" customWidth="1"/>
    <col min="2" max="2" width="31.140625" style="0" customWidth="1"/>
    <col min="3" max="3" width="15.140625" style="0" customWidth="1"/>
    <col min="4" max="4" width="12.140625" style="0" bestFit="1" customWidth="1"/>
    <col min="5" max="5" width="14.28125" style="0" customWidth="1"/>
    <col min="6" max="6" width="14.8515625" style="0" customWidth="1"/>
    <col min="8" max="8" width="18.421875" style="0" customWidth="1"/>
    <col min="9" max="9" width="18.00390625" style="0" customWidth="1"/>
    <col min="10" max="10" width="4.28125" style="0" customWidth="1"/>
  </cols>
  <sheetData>
    <row r="1" spans="2:6" ht="24.75" customHeight="1">
      <c r="B1" s="257" t="s">
        <v>106</v>
      </c>
      <c r="C1" s="257"/>
      <c r="D1" s="257"/>
      <c r="E1" s="257"/>
      <c r="F1" s="257"/>
    </row>
    <row r="2" spans="2:9" ht="24.75" customHeight="1">
      <c r="B2" s="257"/>
      <c r="C2" s="257"/>
      <c r="D2" s="257"/>
      <c r="E2" s="257"/>
      <c r="F2" s="257"/>
      <c r="G2" s="258">
        <f>Dateneingabe!E6</f>
        <v>0</v>
      </c>
      <c r="H2" s="258"/>
      <c r="I2" s="258"/>
    </row>
    <row r="3" spans="2:9" ht="24.75" customHeight="1">
      <c r="B3" s="257"/>
      <c r="C3" s="257"/>
      <c r="D3" s="257"/>
      <c r="E3" s="257"/>
      <c r="F3" s="257"/>
      <c r="G3" s="258">
        <f>Dateneingabe!E4</f>
        <v>0</v>
      </c>
      <c r="H3" s="258"/>
      <c r="I3" s="258"/>
    </row>
    <row r="4" ht="21">
      <c r="B4" s="158" t="s">
        <v>97</v>
      </c>
    </row>
    <row r="5" ht="15.75" thickBot="1"/>
    <row r="6" spans="2:9" ht="21" customHeight="1">
      <c r="B6" s="149"/>
      <c r="C6" s="259" t="s">
        <v>80</v>
      </c>
      <c r="D6" s="260"/>
      <c r="E6" s="260"/>
      <c r="F6" s="260"/>
      <c r="G6" s="149"/>
      <c r="H6" s="149"/>
      <c r="I6" s="149"/>
    </row>
    <row r="7" spans="2:9" ht="21" customHeight="1" thickBot="1">
      <c r="B7" s="150" t="s">
        <v>79</v>
      </c>
      <c r="C7" s="151" t="s">
        <v>12</v>
      </c>
      <c r="D7" s="152" t="s">
        <v>7</v>
      </c>
      <c r="E7" s="152" t="s">
        <v>13</v>
      </c>
      <c r="F7" s="152" t="s">
        <v>1</v>
      </c>
      <c r="G7" s="153" t="s">
        <v>14</v>
      </c>
      <c r="H7" s="153" t="s">
        <v>15</v>
      </c>
      <c r="I7" s="153" t="s">
        <v>81</v>
      </c>
    </row>
    <row r="8" spans="2:9" ht="39" customHeight="1" thickBot="1">
      <c r="B8" s="159" t="str">
        <f>Dateneingabe!B30</f>
        <v>Maßnahme 1</v>
      </c>
      <c r="C8" s="154">
        <f>Dateneingabe!E30</f>
        <v>0</v>
      </c>
      <c r="D8" s="155">
        <f>Dateneingabe!G30</f>
        <v>0</v>
      </c>
      <c r="E8" s="156">
        <f>Dateneingabe!I30</f>
        <v>0</v>
      </c>
      <c r="F8" s="156">
        <f>Dateneingabe!K30</f>
        <v>0</v>
      </c>
      <c r="G8" s="157">
        <f>Dateneingabe!M30</f>
        <v>0.8</v>
      </c>
      <c r="H8" s="156">
        <f>Dateneingabe!S30</f>
        <v>0</v>
      </c>
      <c r="I8" s="155"/>
    </row>
    <row r="9" spans="2:9" ht="39" customHeight="1" thickBot="1">
      <c r="B9" s="161" t="str">
        <f>Dateneingabe!B32</f>
        <v>Maßnahme 2</v>
      </c>
      <c r="C9" s="154">
        <f>Dateneingabe!E32</f>
        <v>0</v>
      </c>
      <c r="D9" s="155">
        <f>Dateneingabe!G32</f>
        <v>0</v>
      </c>
      <c r="E9" s="156">
        <f>Dateneingabe!I32</f>
        <v>0</v>
      </c>
      <c r="F9" s="156">
        <f>Dateneingabe!K32</f>
        <v>0</v>
      </c>
      <c r="G9" s="157">
        <f>Dateneingabe!M32</f>
        <v>0.8</v>
      </c>
      <c r="H9" s="156">
        <f>Dateneingabe!S32</f>
        <v>0</v>
      </c>
      <c r="I9" s="155"/>
    </row>
    <row r="10" spans="2:9" ht="39" customHeight="1" thickBot="1">
      <c r="B10" s="161" t="str">
        <f>Dateneingabe!B34</f>
        <v>Maßnahme 3</v>
      </c>
      <c r="C10" s="154">
        <f>Dateneingabe!E34</f>
        <v>0</v>
      </c>
      <c r="D10" s="155">
        <f>Dateneingabe!G34</f>
        <v>0</v>
      </c>
      <c r="E10" s="156">
        <f>Dateneingabe!I34</f>
        <v>0</v>
      </c>
      <c r="F10" s="156">
        <f>Dateneingabe!K34</f>
        <v>0</v>
      </c>
      <c r="G10" s="157">
        <f>Dateneingabe!M34</f>
        <v>0.8</v>
      </c>
      <c r="H10" s="156">
        <f>Dateneingabe!S34</f>
        <v>0</v>
      </c>
      <c r="I10" s="155"/>
    </row>
    <row r="11" spans="2:9" ht="39" customHeight="1" thickBot="1">
      <c r="B11" s="161" t="str">
        <f>Dateneingabe!B36</f>
        <v>Maßnahme 4</v>
      </c>
      <c r="C11" s="154">
        <f>Dateneingabe!E36</f>
        <v>0</v>
      </c>
      <c r="D11" s="155">
        <f>Dateneingabe!G36</f>
        <v>0</v>
      </c>
      <c r="E11" s="156">
        <f>Dateneingabe!I36</f>
        <v>0</v>
      </c>
      <c r="F11" s="156">
        <f>Dateneingabe!K36</f>
        <v>0</v>
      </c>
      <c r="G11" s="157">
        <f>Dateneingabe!M36</f>
        <v>0.8</v>
      </c>
      <c r="H11" s="156">
        <f>Dateneingabe!S36</f>
        <v>0</v>
      </c>
      <c r="I11" s="155"/>
    </row>
    <row r="12" spans="2:9" ht="27" customHeight="1" thickBot="1">
      <c r="B12" s="174"/>
      <c r="C12" s="166"/>
      <c r="D12" s="75"/>
      <c r="E12" s="167"/>
      <c r="F12" s="167"/>
      <c r="G12" s="168"/>
      <c r="H12" s="175" t="s">
        <v>103</v>
      </c>
      <c r="I12" s="176">
        <f>Dateneingabe!T28</f>
        <v>0</v>
      </c>
    </row>
    <row r="13" ht="39" customHeight="1" thickTop="1"/>
    <row r="14" ht="21">
      <c r="B14" s="158" t="s">
        <v>98</v>
      </c>
    </row>
    <row r="15" ht="15.75" thickBot="1"/>
    <row r="16" spans="2:9" ht="21" customHeight="1">
      <c r="B16" s="149"/>
      <c r="C16" s="259" t="s">
        <v>80</v>
      </c>
      <c r="D16" s="260"/>
      <c r="E16" s="260"/>
      <c r="F16" s="260"/>
      <c r="G16" s="149"/>
      <c r="H16" s="149"/>
      <c r="I16" s="149"/>
    </row>
    <row r="17" spans="2:9" ht="21" customHeight="1" thickBot="1">
      <c r="B17" s="150" t="s">
        <v>79</v>
      </c>
      <c r="C17" s="151" t="s">
        <v>12</v>
      </c>
      <c r="D17" s="152" t="s">
        <v>7</v>
      </c>
      <c r="E17" s="152" t="s">
        <v>13</v>
      </c>
      <c r="F17" s="152" t="s">
        <v>1</v>
      </c>
      <c r="G17" s="153" t="s">
        <v>14</v>
      </c>
      <c r="H17" s="153" t="s">
        <v>15</v>
      </c>
      <c r="I17" s="153" t="s">
        <v>81</v>
      </c>
    </row>
    <row r="18" spans="2:9" ht="39" customHeight="1" thickBot="1">
      <c r="B18" s="161" t="str">
        <f>Dateneingabe!B42</f>
        <v>Maßnahme 1</v>
      </c>
      <c r="C18" s="154">
        <f>Dateneingabe!E42</f>
        <v>0</v>
      </c>
      <c r="D18" s="156">
        <f>Dateneingabe!G42</f>
        <v>0</v>
      </c>
      <c r="E18" s="156">
        <f>Dateneingabe!I42</f>
        <v>0</v>
      </c>
      <c r="F18" s="156">
        <f>Dateneingabe!K42</f>
        <v>0</v>
      </c>
      <c r="G18" s="157">
        <f>Dateneingabe!M42</f>
        <v>0.8</v>
      </c>
      <c r="H18" s="156">
        <f>Dateneingabe!S42</f>
        <v>0</v>
      </c>
      <c r="I18" s="155"/>
    </row>
    <row r="19" spans="2:9" ht="39" customHeight="1" thickBot="1">
      <c r="B19" s="165" t="str">
        <f>Dateneingabe!B44</f>
        <v>Maßnahme 2</v>
      </c>
      <c r="C19" s="154">
        <f>Dateneingabe!E44</f>
        <v>0</v>
      </c>
      <c r="D19" s="155">
        <f>Dateneingabe!G44</f>
        <v>0</v>
      </c>
      <c r="E19" s="156">
        <f>Dateneingabe!I44</f>
        <v>0</v>
      </c>
      <c r="F19" s="156">
        <f>Dateneingabe!K44</f>
        <v>0</v>
      </c>
      <c r="G19" s="157">
        <f>Dateneingabe!M44</f>
        <v>0.8</v>
      </c>
      <c r="H19" s="156">
        <f>Dateneingabe!S44</f>
        <v>0</v>
      </c>
      <c r="I19" s="160"/>
    </row>
    <row r="20" spans="2:9" ht="39" customHeight="1" thickBot="1">
      <c r="B20" s="165" t="str">
        <f>Dateneingabe!B46</f>
        <v>Maßnahme 3</v>
      </c>
      <c r="C20" s="154">
        <f>Dateneingabe!E46</f>
        <v>0</v>
      </c>
      <c r="D20" s="155">
        <f>Dateneingabe!G46</f>
        <v>0</v>
      </c>
      <c r="E20" s="156">
        <f>Dateneingabe!I46</f>
        <v>0</v>
      </c>
      <c r="F20" s="156">
        <f>Dateneingabe!K46</f>
        <v>0</v>
      </c>
      <c r="G20" s="157">
        <f>Dateneingabe!M46</f>
        <v>0.8</v>
      </c>
      <c r="H20" s="156">
        <f>Dateneingabe!S46</f>
        <v>0</v>
      </c>
      <c r="I20" s="160"/>
    </row>
    <row r="21" spans="2:9" ht="39" customHeight="1" thickBot="1">
      <c r="B21" s="165" t="str">
        <f>Dateneingabe!B48</f>
        <v>Maßnahme 4</v>
      </c>
      <c r="C21" s="154">
        <f>Dateneingabe!E48</f>
        <v>0</v>
      </c>
      <c r="D21" s="155">
        <f>Dateneingabe!G48</f>
        <v>0</v>
      </c>
      <c r="E21" s="156">
        <f>Dateneingabe!I48</f>
        <v>0</v>
      </c>
      <c r="F21" s="156">
        <f>Dateneingabe!K48</f>
        <v>0</v>
      </c>
      <c r="G21" s="157">
        <f>Dateneingabe!M48</f>
        <v>0.8</v>
      </c>
      <c r="H21" s="156">
        <f>Dateneingabe!S48</f>
        <v>0</v>
      </c>
      <c r="I21" s="160"/>
    </row>
    <row r="22" spans="2:9" ht="27.75" customHeight="1" thickBot="1">
      <c r="B22" s="174"/>
      <c r="C22" s="166"/>
      <c r="D22" s="75"/>
      <c r="E22" s="167"/>
      <c r="F22" s="167"/>
      <c r="G22" s="168"/>
      <c r="H22" s="175" t="s">
        <v>103</v>
      </c>
      <c r="I22" s="176">
        <f>Dateneingabe!T40</f>
        <v>0</v>
      </c>
    </row>
    <row r="23" ht="39" customHeight="1" thickTop="1"/>
    <row r="24" ht="21">
      <c r="B24" s="158" t="s">
        <v>99</v>
      </c>
    </row>
    <row r="25" ht="15.75" thickBot="1"/>
    <row r="26" spans="2:9" ht="21" customHeight="1">
      <c r="B26" s="149"/>
      <c r="C26" s="259" t="s">
        <v>80</v>
      </c>
      <c r="D26" s="260"/>
      <c r="E26" s="260"/>
      <c r="F26" s="261"/>
      <c r="G26" s="149"/>
      <c r="H26" s="149"/>
      <c r="I26" s="149"/>
    </row>
    <row r="27" spans="2:9" s="143" customFormat="1" ht="21" customHeight="1" thickBot="1">
      <c r="B27" s="150" t="s">
        <v>79</v>
      </c>
      <c r="C27" s="151" t="s">
        <v>12</v>
      </c>
      <c r="D27" s="152" t="s">
        <v>7</v>
      </c>
      <c r="E27" s="152" t="s">
        <v>13</v>
      </c>
      <c r="F27" s="152" t="s">
        <v>1</v>
      </c>
      <c r="G27" s="153" t="s">
        <v>14</v>
      </c>
      <c r="H27" s="153" t="s">
        <v>15</v>
      </c>
      <c r="I27" s="153" t="s">
        <v>81</v>
      </c>
    </row>
    <row r="28" spans="2:9" ht="112.5" customHeight="1" thickBot="1">
      <c r="B28" s="162" t="str">
        <f>Dateneingabe!B22&amp;" "&amp;Dateneingabe!E22&amp;" ("&amp;Dateneingabe!K16&amp;"); "&amp;Dateneingabe!K54&amp;": "&amp;Dateneingabe!M54&amp;"; "&amp;Dateneingabe!K56&amp;": "&amp;Dateneingabe!M56</f>
        <v xml:space="preserve">Zielbestockungsgrad:  (); Rückegassen/verbliebene Bestockung [ha]: ; Waldrand [ha]: </v>
      </c>
      <c r="C28" s="163"/>
      <c r="D28" s="163"/>
      <c r="E28" s="164"/>
      <c r="F28" s="163"/>
      <c r="G28" s="163"/>
      <c r="H28" s="163"/>
      <c r="I28" s="163"/>
    </row>
    <row r="29" spans="2:9" ht="102" customHeight="1" thickBot="1">
      <c r="B29" s="159" t="str">
        <f>Dateneingabe!E98&amp;" ("&amp;Dateneingabe!K59&amp;"); "&amp;(Dateneingabe!G59)*100&amp;"% "&amp;Dateneingabe!G58&amp;"; "&amp;Dateneingabe!I58&amp;" "&amp;Dateneingabe!I59&amp;"; "&amp;Dateneingabe!M58&amp;" "&amp;Dateneingabe!M59&amp;""</f>
        <v xml:space="preserve"> (); 0% Flächenanteil; Anteilsfläche [ha] 0; Stückzahl [n/ha] </v>
      </c>
      <c r="C29" s="154">
        <f>Dateneingabe!G98</f>
        <v>0</v>
      </c>
      <c r="D29" s="155" t="str">
        <f>Dateneingabe!I98</f>
        <v>Stck</v>
      </c>
      <c r="E29" s="156">
        <f>Dateneingabe!K98</f>
        <v>0</v>
      </c>
      <c r="F29" s="156">
        <f>Dateneingabe!M98</f>
        <v>0</v>
      </c>
      <c r="G29" s="157">
        <f>Dateneingabe!O98</f>
        <v>0.8</v>
      </c>
      <c r="H29" s="156">
        <f>Dateneingabe!S98</f>
        <v>0</v>
      </c>
      <c r="I29" s="155"/>
    </row>
    <row r="30" spans="2:9" ht="39.75" customHeight="1" thickBot="1">
      <c r="B30" s="262" t="s">
        <v>107</v>
      </c>
      <c r="C30" s="263"/>
      <c r="D30" s="263"/>
      <c r="E30" s="263"/>
      <c r="F30" s="263"/>
      <c r="G30" s="263"/>
      <c r="H30" s="263"/>
      <c r="I30" s="264"/>
    </row>
    <row r="31" spans="2:9" ht="39" customHeight="1" thickBot="1">
      <c r="B31" s="179" t="str">
        <f>Dateneingabe!B133&amp;" "&amp;Dateneingabe!E134</f>
        <v xml:space="preserve">Pflanzverfahren </v>
      </c>
      <c r="C31" s="154">
        <f>Dateneingabe!G134</f>
        <v>0</v>
      </c>
      <c r="D31" s="156" t="str">
        <f>Dateneingabe!I134</f>
        <v>Stck</v>
      </c>
      <c r="E31" s="156">
        <f>Dateneingabe!K134</f>
        <v>0</v>
      </c>
      <c r="F31" s="156">
        <f>Dateneingabe!M134</f>
        <v>0</v>
      </c>
      <c r="G31" s="157">
        <f>Dateneingabe!O134</f>
        <v>0.8</v>
      </c>
      <c r="H31" s="156">
        <f>Dateneingabe!S134</f>
        <v>0</v>
      </c>
      <c r="I31" s="160"/>
    </row>
    <row r="32" spans="2:9" ht="39" customHeight="1" thickBot="1">
      <c r="B32" s="179" t="str">
        <f>Dateneingabe!B133&amp;" "&amp;Dateneingabe!E136</f>
        <v xml:space="preserve">Pflanzverfahren </v>
      </c>
      <c r="C32" s="154">
        <f>Dateneingabe!G136</f>
        <v>0</v>
      </c>
      <c r="D32" s="156" t="str">
        <f>Dateneingabe!I136</f>
        <v>Stck</v>
      </c>
      <c r="E32" s="156">
        <f>Dateneingabe!K136</f>
        <v>0</v>
      </c>
      <c r="F32" s="156">
        <f>Dateneingabe!M136</f>
        <v>0</v>
      </c>
      <c r="G32" s="157">
        <f>Dateneingabe!O136</f>
        <v>0.8</v>
      </c>
      <c r="H32" s="156">
        <f>Dateneingabe!S136</f>
        <v>0</v>
      </c>
      <c r="I32" s="160"/>
    </row>
    <row r="33" spans="2:9" ht="39" customHeight="1" thickBot="1">
      <c r="B33" s="181" t="str">
        <f>Dateneingabe!B138&amp;" "&amp;Dateneingabe!E139</f>
        <v xml:space="preserve">Zaunbau / Einzelschutz </v>
      </c>
      <c r="C33" s="154">
        <f>Dateneingabe!G139</f>
        <v>0</v>
      </c>
      <c r="D33" s="156">
        <f>Dateneingabe!I139</f>
        <v>0</v>
      </c>
      <c r="E33" s="156">
        <f>Dateneingabe!K139</f>
        <v>0</v>
      </c>
      <c r="F33" s="156">
        <f>Dateneingabe!M139</f>
        <v>0</v>
      </c>
      <c r="G33" s="157">
        <f>Dateneingabe!O139</f>
        <v>0.8</v>
      </c>
      <c r="H33" s="156">
        <f>Dateneingabe!S139</f>
        <v>0</v>
      </c>
      <c r="I33" s="160"/>
    </row>
    <row r="34" spans="2:9" ht="39" customHeight="1" thickBot="1">
      <c r="B34" s="181" t="str">
        <f>Dateneingabe!B138&amp;" "&amp;Dateneingabe!E141</f>
        <v xml:space="preserve">Zaunbau / Einzelschutz </v>
      </c>
      <c r="C34" s="154">
        <f>Dateneingabe!G141</f>
        <v>0</v>
      </c>
      <c r="D34" s="156">
        <f>Dateneingabe!I141</f>
        <v>0</v>
      </c>
      <c r="E34" s="156">
        <f>Dateneingabe!K141</f>
        <v>0</v>
      </c>
      <c r="F34" s="156">
        <f>Dateneingabe!M141</f>
        <v>0</v>
      </c>
      <c r="G34" s="157">
        <f>Dateneingabe!O141</f>
        <v>0.8</v>
      </c>
      <c r="H34" s="156">
        <f>Dateneingabe!S141</f>
        <v>0</v>
      </c>
      <c r="I34" s="160"/>
    </row>
    <row r="35" spans="2:9" ht="27" customHeight="1" thickBot="1">
      <c r="B35" s="177"/>
      <c r="C35" s="178"/>
      <c r="D35" s="178"/>
      <c r="E35" s="178"/>
      <c r="F35" s="178"/>
      <c r="G35" s="178"/>
      <c r="H35" s="175" t="s">
        <v>103</v>
      </c>
      <c r="I35" s="176">
        <f>Dateneingabe!T96+Dateneingabe!T132</f>
        <v>0</v>
      </c>
    </row>
    <row r="36" ht="39" customHeight="1" thickTop="1"/>
    <row r="37" ht="21">
      <c r="B37" s="158" t="s">
        <v>102</v>
      </c>
    </row>
    <row r="38" ht="15.75" thickBot="1"/>
    <row r="39" spans="2:9" ht="21" customHeight="1">
      <c r="B39" s="149"/>
      <c r="C39" s="259" t="s">
        <v>80</v>
      </c>
      <c r="D39" s="260"/>
      <c r="E39" s="260"/>
      <c r="F39" s="261"/>
      <c r="G39" s="149"/>
      <c r="H39" s="149"/>
      <c r="I39" s="149"/>
    </row>
    <row r="40" spans="2:9" ht="21" customHeight="1" thickBot="1">
      <c r="B40" s="150" t="s">
        <v>79</v>
      </c>
      <c r="C40" s="151" t="s">
        <v>12</v>
      </c>
      <c r="D40" s="152" t="s">
        <v>7</v>
      </c>
      <c r="E40" s="152" t="s">
        <v>13</v>
      </c>
      <c r="F40" s="152" t="s">
        <v>1</v>
      </c>
      <c r="G40" s="153" t="s">
        <v>14</v>
      </c>
      <c r="H40" s="153" t="s">
        <v>15</v>
      </c>
      <c r="I40" s="153" t="s">
        <v>81</v>
      </c>
    </row>
    <row r="41" spans="2:9" ht="39" customHeight="1" thickBot="1">
      <c r="B41" s="172" t="str">
        <f>Dateneingabe!B147</f>
        <v>externer Dienstleister</v>
      </c>
      <c r="C41" s="169">
        <f>Dateneingabe!E147</f>
        <v>0</v>
      </c>
      <c r="D41" s="155">
        <f>Dateneingabe!G147</f>
        <v>0</v>
      </c>
      <c r="E41" s="170">
        <f>Dateneingabe!I147</f>
        <v>0</v>
      </c>
      <c r="F41" s="171">
        <f>Dateneingabe!K147</f>
        <v>0</v>
      </c>
      <c r="G41" s="173">
        <f>Dateneingabe!M147</f>
        <v>0.8</v>
      </c>
      <c r="H41" s="171">
        <f>Dateneingabe!S147</f>
        <v>0</v>
      </c>
      <c r="I41" s="163"/>
    </row>
    <row r="42" spans="2:9" ht="39" customHeight="1" thickBot="1">
      <c r="B42" s="172" t="str">
        <f>Dateneingabe!B149</f>
        <v>eigenes Personal</v>
      </c>
      <c r="C42" s="169">
        <f>Dateneingabe!E149</f>
        <v>0</v>
      </c>
      <c r="D42" s="155">
        <f>Dateneingabe!G149</f>
        <v>0</v>
      </c>
      <c r="E42" s="170">
        <f>Dateneingabe!I149</f>
        <v>0</v>
      </c>
      <c r="F42" s="171">
        <f>Dateneingabe!K149</f>
        <v>0</v>
      </c>
      <c r="G42" s="173">
        <f>Dateneingabe!M149</f>
        <v>0.6</v>
      </c>
      <c r="H42" s="171">
        <f>Dateneingabe!S149</f>
        <v>0</v>
      </c>
      <c r="I42" s="163"/>
    </row>
    <row r="43" spans="8:9" ht="27" customHeight="1" thickBot="1">
      <c r="H43" s="175" t="s">
        <v>103</v>
      </c>
      <c r="I43" s="176">
        <f>Dateneingabe!T145</f>
        <v>0</v>
      </c>
    </row>
    <row r="44" spans="2:9" ht="51.75" customHeight="1" thickBot="1" thickTop="1">
      <c r="B44" s="191" t="s">
        <v>108</v>
      </c>
      <c r="H44" s="182" t="s">
        <v>104</v>
      </c>
      <c r="I44" s="183">
        <f>I12+I22+I35+I43</f>
        <v>0</v>
      </c>
    </row>
    <row r="45" spans="2:4" ht="19.5" thickTop="1">
      <c r="B45" s="251" t="str">
        <f>IF(Dateneingabe!N8="",'Datenausgabe für FFP'!B50,'Datenausgabe für FFP'!B49)</f>
        <v>WB in NDS &gt; 20 ha</v>
      </c>
      <c r="C45" s="252"/>
      <c r="D45" s="189"/>
    </row>
    <row r="46" spans="2:4" ht="27" customHeight="1">
      <c r="B46" s="253" t="str">
        <f>IF(Dateneingabe!N16="",'Datenausgabe für FFP'!C50,'Datenausgabe für FFP'!C49)</f>
        <v>nicht ausschl. heim. Baumarten</v>
      </c>
      <c r="C46" s="254"/>
      <c r="D46" s="188"/>
    </row>
    <row r="47" spans="2:4" ht="27" customHeight="1" thickBot="1">
      <c r="B47" s="255" t="str">
        <f>IF(Dateneingabe!O21=0.9,'Datenausgabe für FFP'!E49,'Datenausgabe für FFP'!E50)</f>
        <v>somit Fördersatz = 80 %</v>
      </c>
      <c r="C47" s="256"/>
      <c r="D47" s="190"/>
    </row>
    <row r="48" ht="27" customHeight="1"/>
    <row r="49" spans="2:6" ht="50.25" customHeight="1">
      <c r="B49" s="192" t="s">
        <v>111</v>
      </c>
      <c r="C49" s="192" t="s">
        <v>133</v>
      </c>
      <c r="D49" s="192"/>
      <c r="E49" s="192" t="s">
        <v>109</v>
      </c>
      <c r="F49" s="187"/>
    </row>
    <row r="50" spans="2:6" ht="48" customHeight="1">
      <c r="B50" s="192" t="s">
        <v>112</v>
      </c>
      <c r="C50" s="192" t="s">
        <v>134</v>
      </c>
      <c r="D50" s="192"/>
      <c r="E50" s="192" t="s">
        <v>110</v>
      </c>
      <c r="F50" s="187"/>
    </row>
    <row r="51" ht="36" customHeight="1"/>
  </sheetData>
  <sheetProtection algorithmName="SHA-512" hashValue="Sm8i3bAV0wL1/5MT9vrb2MO2KoG/lycoWVapJ0tYjnoR+zpr+QxodvTnCmlS4AKCHigJZTyRwiMPGFMVCoFrjw==" saltValue="XYREwQ9WIGWGRBFgtZCScA==" spinCount="100000" sheet="1" objects="1" scenarios="1" selectLockedCells="1"/>
  <mergeCells count="11">
    <mergeCell ref="B45:C45"/>
    <mergeCell ref="B46:C46"/>
    <mergeCell ref="B47:C47"/>
    <mergeCell ref="B1:F3"/>
    <mergeCell ref="G2:I2"/>
    <mergeCell ref="G3:I3"/>
    <mergeCell ref="C26:F26"/>
    <mergeCell ref="C6:F6"/>
    <mergeCell ref="C16:F16"/>
    <mergeCell ref="C39:F39"/>
    <mergeCell ref="B30:I30"/>
  </mergeCells>
  <printOptions/>
  <pageMargins left="0.7" right="0.7" top="0.787401575" bottom="0.787401575" header="0.3" footer="0.3"/>
  <pageSetup horizontalDpi="600" verticalDpi="600" orientation="portrait" paperSize="9" scale="58" r:id="rId1"/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89"/>
  <sheetViews>
    <sheetView showGridLines="0" workbookViewId="0" topLeftCell="A13">
      <selection activeCell="I39" sqref="I39"/>
    </sheetView>
  </sheetViews>
  <sheetFormatPr defaultColWidth="11.57421875" defaultRowHeight="15"/>
  <cols>
    <col min="1" max="1" width="5.7109375" style="3" customWidth="1"/>
    <col min="2" max="2" width="10.7109375" style="3" customWidth="1"/>
    <col min="3" max="3" width="14.7109375" style="3" customWidth="1"/>
    <col min="4" max="4" width="4.57421875" style="3" customWidth="1"/>
    <col min="5" max="5" width="18.140625" style="3" customWidth="1"/>
    <col min="6" max="6" width="4.57421875" style="3" customWidth="1"/>
    <col min="7" max="7" width="12.28125" style="3" customWidth="1"/>
    <col min="8" max="8" width="4.57421875" style="3" customWidth="1"/>
    <col min="9" max="9" width="19.00390625" style="3" customWidth="1"/>
    <col min="10" max="10" width="4.57421875" style="3" customWidth="1"/>
    <col min="11" max="11" width="20.57421875" style="3" customWidth="1"/>
    <col min="12" max="12" width="4.57421875" style="3" customWidth="1"/>
    <col min="13" max="13" width="16.7109375" style="3" customWidth="1"/>
    <col min="14" max="14" width="4.57421875" style="3" customWidth="1"/>
    <col min="15" max="15" width="14.57421875" style="3" customWidth="1"/>
    <col min="16" max="16" width="4.57421875" style="3" customWidth="1"/>
    <col min="17" max="17" width="14.421875" style="3" customWidth="1"/>
    <col min="18" max="18" width="9.00390625" style="3" customWidth="1"/>
    <col min="19" max="19" width="17.8515625" style="3" customWidth="1"/>
    <col min="20" max="20" width="22.7109375" style="3" customWidth="1"/>
    <col min="21" max="21" width="24.7109375" style="4" customWidth="1"/>
    <col min="22" max="22" width="20.28125" style="49" customWidth="1"/>
    <col min="23" max="23" width="10.28125" style="3" bestFit="1" customWidth="1"/>
    <col min="24" max="24" width="6.57421875" style="3" bestFit="1" customWidth="1"/>
    <col min="25" max="25" width="9.7109375" style="3" bestFit="1" customWidth="1"/>
    <col min="26" max="26" width="6.57421875" style="3" bestFit="1" customWidth="1"/>
    <col min="27" max="27" width="11.8515625" style="3" customWidth="1"/>
    <col min="28" max="28" width="9.8515625" style="3" customWidth="1"/>
    <col min="29" max="29" width="18.57421875" style="3" customWidth="1"/>
    <col min="30" max="30" width="10.57421875" style="3" customWidth="1"/>
    <col min="31" max="16384" width="11.57421875" style="3" customWidth="1"/>
  </cols>
  <sheetData>
    <row r="1" spans="1:17" ht="60" customHeight="1">
      <c r="A1" s="92" t="s">
        <v>9</v>
      </c>
      <c r="P1" s="10"/>
      <c r="Q1" s="10"/>
    </row>
    <row r="2" spans="2:20" ht="30" customHeight="1" thickBot="1">
      <c r="B2" s="76" t="s">
        <v>10</v>
      </c>
      <c r="C2" s="76"/>
      <c r="D2" s="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10"/>
      <c r="T2" s="10"/>
    </row>
    <row r="3" spans="16:22" ht="16.15" customHeight="1" thickBot="1">
      <c r="P3" s="10"/>
      <c r="Q3" s="10"/>
      <c r="R3" s="10"/>
      <c r="S3" s="10"/>
      <c r="U3" s="7"/>
      <c r="V3" s="103"/>
    </row>
    <row r="4" spans="2:22" ht="16.15" customHeight="1" thickBot="1">
      <c r="B4" s="4" t="s">
        <v>96</v>
      </c>
      <c r="C4" s="4"/>
      <c r="D4" s="4"/>
      <c r="E4" s="272" t="s">
        <v>130</v>
      </c>
      <c r="F4" s="273"/>
      <c r="G4" s="274"/>
      <c r="K4" s="4" t="s">
        <v>92</v>
      </c>
      <c r="L4" s="4"/>
      <c r="M4" s="7"/>
      <c r="N4" s="272" t="s">
        <v>113</v>
      </c>
      <c r="O4" s="273"/>
      <c r="P4" s="273"/>
      <c r="Q4" s="274"/>
      <c r="R4" s="10"/>
      <c r="S4" s="10"/>
      <c r="U4" s="7"/>
      <c r="V4" s="103"/>
    </row>
    <row r="5" spans="11:22" ht="16.15" customHeight="1" thickBot="1">
      <c r="K5" s="4"/>
      <c r="L5" s="4"/>
      <c r="M5" s="7"/>
      <c r="N5" s="4"/>
      <c r="O5" s="4"/>
      <c r="P5" s="4"/>
      <c r="Q5" s="4"/>
      <c r="R5" s="10"/>
      <c r="S5" s="10"/>
      <c r="U5" s="7"/>
      <c r="V5" s="103"/>
    </row>
    <row r="6" spans="2:19" ht="16.15" customHeight="1" thickBot="1">
      <c r="B6" s="3" t="s">
        <v>95</v>
      </c>
      <c r="E6" s="272" t="s">
        <v>105</v>
      </c>
      <c r="F6" s="273"/>
      <c r="G6" s="273"/>
      <c r="H6" s="273"/>
      <c r="I6" s="274"/>
      <c r="K6" s="4" t="s">
        <v>91</v>
      </c>
      <c r="L6" s="4"/>
      <c r="M6" s="7"/>
      <c r="N6" s="275" t="s">
        <v>114</v>
      </c>
      <c r="O6" s="276"/>
      <c r="P6" s="276"/>
      <c r="Q6" s="277"/>
      <c r="R6" s="10"/>
      <c r="S6" s="10"/>
    </row>
    <row r="7" spans="5:19" ht="16.15" customHeight="1" thickBot="1">
      <c r="E7" s="4"/>
      <c r="F7" s="4"/>
      <c r="G7" s="4"/>
      <c r="R7" s="10"/>
      <c r="S7" s="10"/>
    </row>
    <row r="8" spans="2:19" ht="16.15" customHeight="1" thickBot="1">
      <c r="B8" s="3" t="s">
        <v>94</v>
      </c>
      <c r="E8" s="272" t="s">
        <v>131</v>
      </c>
      <c r="F8" s="273"/>
      <c r="G8" s="273"/>
      <c r="H8" s="273"/>
      <c r="I8" s="274"/>
      <c r="K8" s="73" t="s">
        <v>90</v>
      </c>
      <c r="L8" s="49"/>
      <c r="M8" s="18" t="s">
        <v>18</v>
      </c>
      <c r="N8" s="12"/>
      <c r="O8" s="49" t="s">
        <v>19</v>
      </c>
      <c r="P8" s="12" t="s">
        <v>17</v>
      </c>
      <c r="Q8" s="115" t="str">
        <f>IF(O9=O10,"","Eingabefehler!")</f>
        <v/>
      </c>
      <c r="R8" s="7"/>
      <c r="S8" s="7"/>
    </row>
    <row r="9" spans="5:19" ht="16.15" customHeight="1" thickBot="1">
      <c r="E9" s="4"/>
      <c r="F9" s="4"/>
      <c r="G9" s="4"/>
      <c r="L9" s="49"/>
      <c r="O9" s="114">
        <f>IF(N8="",80,90)</f>
        <v>80</v>
      </c>
      <c r="R9" s="7"/>
      <c r="S9" s="7"/>
    </row>
    <row r="10" spans="2:19" ht="16.15" customHeight="1" thickBot="1">
      <c r="B10" s="3" t="s">
        <v>93</v>
      </c>
      <c r="E10" s="12">
        <v>27432</v>
      </c>
      <c r="F10" s="7"/>
      <c r="G10" s="272" t="s">
        <v>113</v>
      </c>
      <c r="H10" s="273"/>
      <c r="I10" s="274"/>
      <c r="M10" s="107"/>
      <c r="N10" s="49" t="s">
        <v>64</v>
      </c>
      <c r="O10" s="113">
        <f>IF(AND(O9=90,P8=""),90,80)</f>
        <v>80</v>
      </c>
      <c r="P10" s="24" t="s">
        <v>22</v>
      </c>
      <c r="R10" s="7"/>
      <c r="S10" s="7"/>
    </row>
    <row r="11" spans="2:27" ht="30" customHeight="1">
      <c r="B11" s="4"/>
      <c r="C11" s="4"/>
      <c r="D11" s="4"/>
      <c r="E11" s="4"/>
      <c r="F11" s="4"/>
      <c r="G11" s="4"/>
      <c r="H11" s="4"/>
      <c r="K11" s="4"/>
      <c r="L11" s="4"/>
      <c r="M11" s="4"/>
      <c r="N11" s="4"/>
      <c r="O11" s="4"/>
      <c r="P11" s="4"/>
      <c r="Q11" s="4"/>
      <c r="R11" s="7"/>
      <c r="S11" s="7"/>
      <c r="T11" s="184" t="s">
        <v>67</v>
      </c>
      <c r="U11" s="126"/>
      <c r="V11" s="124"/>
      <c r="W11" s="64"/>
      <c r="X11" s="64"/>
      <c r="Y11" s="64"/>
      <c r="Z11" s="64"/>
      <c r="AA11" s="125"/>
    </row>
    <row r="12" spans="2:27" ht="30" customHeight="1" thickBot="1">
      <c r="B12" s="76" t="s">
        <v>8</v>
      </c>
      <c r="C12" s="76"/>
      <c r="D12" s="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7"/>
      <c r="S12" s="7"/>
      <c r="T12" s="127"/>
      <c r="U12" s="128"/>
      <c r="V12" s="7"/>
      <c r="W12" s="7"/>
      <c r="X12" s="7"/>
      <c r="Y12" s="7"/>
      <c r="Z12" s="7"/>
      <c r="AA12" s="121"/>
    </row>
    <row r="13" spans="5:27" ht="16.15" customHeight="1" thickBot="1">
      <c r="E13" s="6"/>
      <c r="F13" s="6"/>
      <c r="G13" s="6"/>
      <c r="H13" s="4"/>
      <c r="I13" s="4"/>
      <c r="J13" s="4"/>
      <c r="K13" s="4"/>
      <c r="L13" s="4"/>
      <c r="M13" s="4"/>
      <c r="N13" s="4"/>
      <c r="O13" s="4"/>
      <c r="P13" s="7"/>
      <c r="Q13" s="7"/>
      <c r="R13" s="7"/>
      <c r="S13" s="7"/>
      <c r="T13" s="120"/>
      <c r="U13" s="7"/>
      <c r="V13" s="7"/>
      <c r="W13" s="7"/>
      <c r="X13" s="7"/>
      <c r="Y13" s="7"/>
      <c r="Z13" s="7"/>
      <c r="AA13" s="121"/>
    </row>
    <row r="14" spans="2:27" s="4" customFormat="1" ht="16.15" customHeight="1" thickBot="1">
      <c r="B14" s="4" t="s">
        <v>87</v>
      </c>
      <c r="E14" s="269" t="s">
        <v>115</v>
      </c>
      <c r="F14" s="270"/>
      <c r="G14" s="271"/>
      <c r="I14" s="18" t="s">
        <v>88</v>
      </c>
      <c r="K14" s="69">
        <v>12</v>
      </c>
      <c r="L14" s="7"/>
      <c r="N14" s="7"/>
      <c r="P14" s="7"/>
      <c r="Q14" s="21" t="s">
        <v>132</v>
      </c>
      <c r="T14" s="120"/>
      <c r="U14" s="21" t="s">
        <v>72</v>
      </c>
      <c r="V14" s="29">
        <f>ROUND(T152,0)</f>
        <v>17695</v>
      </c>
      <c r="W14" s="21" t="s">
        <v>66</v>
      </c>
      <c r="X14" s="119">
        <f>100%-X18</f>
        <v>0.9000018818914739</v>
      </c>
      <c r="Y14" s="7" t="s">
        <v>65</v>
      </c>
      <c r="Z14" s="119">
        <f>100%-X19</f>
        <v>0.7903179401953573</v>
      </c>
      <c r="AA14" s="121" t="s">
        <v>39</v>
      </c>
    </row>
    <row r="15" spans="9:27" s="4" customFormat="1" ht="16.15" customHeight="1" thickBot="1">
      <c r="I15" s="18"/>
      <c r="K15" s="7"/>
      <c r="L15" s="7"/>
      <c r="R15" s="7"/>
      <c r="S15" s="7"/>
      <c r="T15" s="120"/>
      <c r="U15" s="21" t="s">
        <v>71</v>
      </c>
      <c r="V15" s="31">
        <f>SUM(K30:K36)+SUM(K42:K48)+SUM(M96:M128)+SUM(M132:M139)+SUM(K145:K147)</f>
        <v>19661.07</v>
      </c>
      <c r="W15" s="7"/>
      <c r="X15" s="21"/>
      <c r="Y15" s="7"/>
      <c r="Z15" s="7"/>
      <c r="AA15" s="121"/>
    </row>
    <row r="16" spans="2:27" s="4" customFormat="1" ht="16.15" customHeight="1" thickBot="1">
      <c r="B16" s="4" t="s">
        <v>86</v>
      </c>
      <c r="E16" s="269">
        <v>2</v>
      </c>
      <c r="F16" s="270"/>
      <c r="G16" s="271"/>
      <c r="I16" s="18" t="s">
        <v>89</v>
      </c>
      <c r="K16" s="13" t="s">
        <v>118</v>
      </c>
      <c r="L16" s="7"/>
      <c r="M16" s="21" t="s">
        <v>21</v>
      </c>
      <c r="N16" s="12" t="s">
        <v>17</v>
      </c>
      <c r="O16" s="21" t="s">
        <v>20</v>
      </c>
      <c r="P16" s="12"/>
      <c r="Q16" s="115" t="str">
        <f>IF(O17=O18,"","Eingabefehler!")</f>
        <v/>
      </c>
      <c r="S16" s="72"/>
      <c r="T16" s="120"/>
      <c r="U16" s="21" t="s">
        <v>70</v>
      </c>
      <c r="V16" s="31">
        <f>V17-V15</f>
        <v>2728.6533000000018</v>
      </c>
      <c r="W16" s="7"/>
      <c r="X16" s="21"/>
      <c r="Y16" s="7"/>
      <c r="Z16" s="7"/>
      <c r="AA16" s="121"/>
    </row>
    <row r="17" spans="11:27" s="4" customFormat="1" ht="16.15" customHeight="1" thickBot="1">
      <c r="K17" s="7"/>
      <c r="L17" s="7"/>
      <c r="M17" s="7"/>
      <c r="O17" s="114">
        <f>IF(N16="",80,90)</f>
        <v>90</v>
      </c>
      <c r="Q17" s="7"/>
      <c r="T17" s="120"/>
      <c r="U17" s="21" t="s">
        <v>69</v>
      </c>
      <c r="V17" s="29">
        <f>V152</f>
        <v>22389.7233</v>
      </c>
      <c r="W17" s="7"/>
      <c r="X17" s="21"/>
      <c r="Y17" s="7"/>
      <c r="Z17" s="7"/>
      <c r="AA17" s="121"/>
    </row>
    <row r="18" spans="2:27" s="4" customFormat="1" ht="16.15" customHeight="1" thickBot="1">
      <c r="B18" s="4" t="s">
        <v>85</v>
      </c>
      <c r="E18" s="269">
        <v>3</v>
      </c>
      <c r="F18" s="270"/>
      <c r="G18" s="271"/>
      <c r="L18" s="7"/>
      <c r="N18" s="21" t="s">
        <v>63</v>
      </c>
      <c r="O18" s="113">
        <f>IF(AND(O17=90,P16=""),90,80)</f>
        <v>90</v>
      </c>
      <c r="P18" s="23" t="s">
        <v>22</v>
      </c>
      <c r="Q18" s="7"/>
      <c r="R18" s="7"/>
      <c r="S18" s="7"/>
      <c r="T18" s="120"/>
      <c r="U18" s="21" t="s">
        <v>37</v>
      </c>
      <c r="V18" s="29">
        <f>V15-V14</f>
        <v>1966.0699999999997</v>
      </c>
      <c r="W18" s="21" t="s">
        <v>66</v>
      </c>
      <c r="X18" s="118">
        <f>V18/V15</f>
        <v>0.09999811810852613</v>
      </c>
      <c r="Y18" s="7"/>
      <c r="Z18" s="7"/>
      <c r="AA18" s="121"/>
    </row>
    <row r="19" spans="20:27" s="4" customFormat="1" ht="16.15" customHeight="1" thickBot="1">
      <c r="T19" s="120"/>
      <c r="U19" s="21" t="s">
        <v>38</v>
      </c>
      <c r="V19" s="29">
        <f>V17-V14</f>
        <v>4694.7233000000015</v>
      </c>
      <c r="W19" s="21" t="s">
        <v>66</v>
      </c>
      <c r="X19" s="118">
        <f>V19/V17</f>
        <v>0.20968205980464266</v>
      </c>
      <c r="Y19" s="7"/>
      <c r="Z19" s="7"/>
      <c r="AA19" s="121"/>
    </row>
    <row r="20" spans="2:27" s="4" customFormat="1" ht="16.15" customHeight="1" thickBot="1">
      <c r="B20" s="4" t="s">
        <v>83</v>
      </c>
      <c r="E20" s="269" t="s">
        <v>116</v>
      </c>
      <c r="F20" s="270"/>
      <c r="G20" s="271"/>
      <c r="I20" s="103"/>
      <c r="K20" s="242" t="s">
        <v>138</v>
      </c>
      <c r="L20" s="242"/>
      <c r="M20" s="242"/>
      <c r="T20" s="120"/>
      <c r="U20" s="7"/>
      <c r="V20" s="21"/>
      <c r="W20" s="7"/>
      <c r="X20" s="7"/>
      <c r="Y20" s="7"/>
      <c r="Z20" s="7"/>
      <c r="AA20" s="121"/>
    </row>
    <row r="21" spans="5:27" s="4" customFormat="1" ht="16.15" customHeight="1" thickBot="1">
      <c r="E21" s="43"/>
      <c r="F21" s="43"/>
      <c r="G21" s="43"/>
      <c r="K21" s="242"/>
      <c r="L21" s="242"/>
      <c r="M21" s="242"/>
      <c r="N21" s="186"/>
      <c r="O21" s="245">
        <f>IF(AND($O$10+$O$18&gt;160,Q8="",Q16=""),0.9,0.8)</f>
        <v>0.9</v>
      </c>
      <c r="T21" s="120"/>
      <c r="U21" s="21" t="s">
        <v>73</v>
      </c>
      <c r="V21" s="117">
        <v>0.19</v>
      </c>
      <c r="W21" s="10"/>
      <c r="X21" s="10"/>
      <c r="Y21" s="10"/>
      <c r="Z21" s="10"/>
      <c r="AA21" s="107"/>
    </row>
    <row r="22" spans="2:27" s="4" customFormat="1" ht="16.15" customHeight="1" thickBot="1">
      <c r="B22" s="4" t="s">
        <v>82</v>
      </c>
      <c r="E22" s="269">
        <v>0</v>
      </c>
      <c r="F22" s="270"/>
      <c r="G22" s="271"/>
      <c r="K22" s="242"/>
      <c r="L22" s="242"/>
      <c r="M22" s="242"/>
      <c r="N22" s="186"/>
      <c r="O22" s="246"/>
      <c r="T22" s="122"/>
      <c r="U22" s="21" t="s">
        <v>74</v>
      </c>
      <c r="V22" s="117">
        <v>0.07</v>
      </c>
      <c r="W22" s="10"/>
      <c r="X22" s="10"/>
      <c r="Y22" s="10"/>
      <c r="Z22" s="10"/>
      <c r="AA22" s="107"/>
    </row>
    <row r="23" spans="5:27" s="4" customFormat="1" ht="16.15" customHeight="1" thickBot="1">
      <c r="E23" s="72"/>
      <c r="F23" s="72"/>
      <c r="G23" s="72"/>
      <c r="K23" s="242"/>
      <c r="L23" s="242"/>
      <c r="M23" s="242"/>
      <c r="N23" s="186"/>
      <c r="O23" s="246"/>
      <c r="T23" s="122"/>
      <c r="U23" s="7"/>
      <c r="V23" s="103"/>
      <c r="W23" s="10"/>
      <c r="X23" s="10"/>
      <c r="Y23" s="10"/>
      <c r="Z23" s="10"/>
      <c r="AA23" s="107"/>
    </row>
    <row r="24" spans="1:27" ht="15.75" customHeight="1" thickBot="1">
      <c r="A24" s="4"/>
      <c r="B24" s="4" t="s">
        <v>139</v>
      </c>
      <c r="C24" s="4"/>
      <c r="D24" s="4"/>
      <c r="E24" s="269" t="s">
        <v>117</v>
      </c>
      <c r="F24" s="270"/>
      <c r="G24" s="271"/>
      <c r="H24" s="4"/>
      <c r="K24" s="242"/>
      <c r="L24" s="242"/>
      <c r="M24" s="242"/>
      <c r="N24" s="186"/>
      <c r="O24" s="247"/>
      <c r="R24" s="4"/>
      <c r="S24" s="4"/>
      <c r="T24" s="123"/>
      <c r="U24" s="5"/>
      <c r="V24" s="44"/>
      <c r="W24" s="9"/>
      <c r="X24" s="9"/>
      <c r="Y24" s="9"/>
      <c r="Z24" s="9"/>
      <c r="AA24" s="185" t="s">
        <v>68</v>
      </c>
    </row>
    <row r="25" spans="1:19" ht="15.75" customHeight="1" thickBot="1">
      <c r="A25" s="4"/>
      <c r="B25" s="4"/>
      <c r="C25" s="4"/>
      <c r="D25" s="4"/>
      <c r="E25" s="72"/>
      <c r="F25" s="72"/>
      <c r="G25" s="72"/>
      <c r="H25" s="4"/>
      <c r="I25" s="7"/>
      <c r="J25" s="7"/>
      <c r="K25" s="242"/>
      <c r="L25" s="242"/>
      <c r="M25" s="242"/>
      <c r="N25" s="7"/>
      <c r="O25" s="4"/>
      <c r="P25" s="7"/>
      <c r="Q25" s="7"/>
      <c r="R25" s="4"/>
      <c r="S25" s="4"/>
    </row>
    <row r="26" spans="1:19" ht="15.75" customHeight="1" thickBot="1">
      <c r="A26" s="4"/>
      <c r="B26" s="4" t="s">
        <v>84</v>
      </c>
      <c r="C26" s="4"/>
      <c r="D26" s="4"/>
      <c r="E26" s="269" t="s">
        <v>142</v>
      </c>
      <c r="F26" s="270"/>
      <c r="G26" s="271"/>
      <c r="H26" s="4"/>
      <c r="I26" s="7"/>
      <c r="J26" s="7"/>
      <c r="K26" s="7"/>
      <c r="L26" s="7"/>
      <c r="M26" s="7"/>
      <c r="N26" s="7"/>
      <c r="O26" s="4"/>
      <c r="P26" s="7"/>
      <c r="Q26" s="7"/>
      <c r="R26" s="4"/>
      <c r="S26" s="4"/>
    </row>
    <row r="27" spans="1:22" ht="33" customHeight="1">
      <c r="A27" s="4"/>
      <c r="B27" s="4"/>
      <c r="C27" s="4"/>
      <c r="D27" s="4"/>
      <c r="E27" s="72"/>
      <c r="F27" s="72"/>
      <c r="G27" s="72"/>
      <c r="H27" s="4"/>
      <c r="I27" s="4"/>
      <c r="J27" s="4"/>
      <c r="K27" s="4"/>
      <c r="L27" s="4"/>
      <c r="M27" s="4"/>
      <c r="N27" s="4"/>
      <c r="O27" s="4"/>
      <c r="P27" s="7"/>
      <c r="Q27" s="7"/>
      <c r="R27" s="4"/>
      <c r="S27" s="4"/>
      <c r="V27" s="138" t="s">
        <v>75</v>
      </c>
    </row>
    <row r="28" spans="2:22" ht="31.5" customHeight="1" thickBot="1">
      <c r="B28" s="76" t="s">
        <v>41</v>
      </c>
      <c r="C28" s="76"/>
      <c r="D28" s="9"/>
      <c r="E28" s="5"/>
      <c r="F28" s="5"/>
      <c r="G28" s="5"/>
      <c r="H28" s="5"/>
      <c r="I28" s="9"/>
      <c r="J28" s="9"/>
      <c r="K28" s="9"/>
      <c r="L28" s="9"/>
      <c r="M28" s="9"/>
      <c r="N28" s="9"/>
      <c r="O28" s="5"/>
      <c r="P28" s="9"/>
      <c r="Q28" s="9"/>
      <c r="R28" s="5"/>
      <c r="S28" s="98" t="s">
        <v>59</v>
      </c>
      <c r="T28" s="97">
        <f>SUM(S30:S36)</f>
        <v>198</v>
      </c>
      <c r="U28" s="7"/>
      <c r="V28" s="139">
        <f>SUM(V30:V36)</f>
        <v>261.79999999999995</v>
      </c>
    </row>
    <row r="29" spans="5:22" ht="16.15" customHeight="1" thickBot="1">
      <c r="E29" s="15" t="s">
        <v>12</v>
      </c>
      <c r="F29" s="15"/>
      <c r="G29" s="15" t="s">
        <v>7</v>
      </c>
      <c r="H29" s="10"/>
      <c r="I29" s="75" t="s">
        <v>13</v>
      </c>
      <c r="J29" s="16"/>
      <c r="K29" s="16" t="s">
        <v>1</v>
      </c>
      <c r="L29" s="16"/>
      <c r="M29" s="193" t="s">
        <v>14</v>
      </c>
      <c r="N29" s="10"/>
      <c r="O29" s="16" t="s">
        <v>16</v>
      </c>
      <c r="P29" s="72"/>
      <c r="Q29" s="72"/>
      <c r="R29" s="4"/>
      <c r="S29" s="15" t="s">
        <v>15</v>
      </c>
      <c r="V29" s="133" t="s">
        <v>35</v>
      </c>
    </row>
    <row r="30" spans="2:22" ht="16.15" customHeight="1" thickBot="1">
      <c r="B30" s="267" t="s">
        <v>119</v>
      </c>
      <c r="C30" s="268"/>
      <c r="D30" s="4"/>
      <c r="E30" s="26">
        <v>1</v>
      </c>
      <c r="F30" s="7"/>
      <c r="G30" s="12" t="s">
        <v>4</v>
      </c>
      <c r="H30" s="16"/>
      <c r="I30" s="13">
        <v>130</v>
      </c>
      <c r="J30" s="7"/>
      <c r="K30" s="14">
        <f>I30*E30</f>
        <v>130</v>
      </c>
      <c r="M30" s="65">
        <f>IF($O$10+$O$18&gt;160,0.9,0.8)</f>
        <v>0.9</v>
      </c>
      <c r="N30" s="30"/>
      <c r="O30" s="12"/>
      <c r="P30" s="7"/>
      <c r="Q30" s="57" t="str">
        <f>IF(O30="","","reduzierter Satz")</f>
        <v/>
      </c>
      <c r="R30" s="4"/>
      <c r="S30" s="14">
        <f>IF(O30="",K30*M30,K30*M30*0.8)</f>
        <v>117</v>
      </c>
      <c r="T30" s="96"/>
      <c r="V30" s="140">
        <f>K30*(1+$V$21)</f>
        <v>154.7</v>
      </c>
    </row>
    <row r="31" spans="2:22" ht="16.15" customHeight="1" thickBot="1">
      <c r="B31" s="73"/>
      <c r="C31" s="73"/>
      <c r="E31" s="16"/>
      <c r="F31" s="4"/>
      <c r="G31" s="4"/>
      <c r="I31" s="4"/>
      <c r="J31" s="4"/>
      <c r="K31" s="4"/>
      <c r="M31" s="16"/>
      <c r="N31" s="72"/>
      <c r="O31" s="4"/>
      <c r="P31" s="7"/>
      <c r="Q31" s="7"/>
      <c r="R31" s="4"/>
      <c r="S31" s="4"/>
      <c r="T31" s="4"/>
      <c r="V31" s="133"/>
    </row>
    <row r="32" spans="2:22" ht="16.15" customHeight="1" thickBot="1">
      <c r="B32" s="267" t="s">
        <v>143</v>
      </c>
      <c r="C32" s="268"/>
      <c r="D32" s="4"/>
      <c r="E32" s="26">
        <v>1</v>
      </c>
      <c r="F32" s="4"/>
      <c r="G32" s="12" t="s">
        <v>4</v>
      </c>
      <c r="H32" s="4"/>
      <c r="I32" s="13">
        <v>90</v>
      </c>
      <c r="J32" s="7"/>
      <c r="K32" s="14">
        <f>I32*E32</f>
        <v>90</v>
      </c>
      <c r="M32" s="65">
        <f>IF($O$10+$O$18&gt;160,0.9,0.8)</f>
        <v>0.9</v>
      </c>
      <c r="N32" s="30"/>
      <c r="O32" s="12"/>
      <c r="P32" s="7"/>
      <c r="Q32" s="57" t="str">
        <f>IF(O32="","","reduzierter Satz")</f>
        <v/>
      </c>
      <c r="R32" s="4"/>
      <c r="S32" s="14">
        <f>IF(O32="",K32*M32,K32*M32*0.8)</f>
        <v>81</v>
      </c>
      <c r="T32" s="96"/>
      <c r="V32" s="140">
        <f>K32*(1+$V$21)</f>
        <v>107.1</v>
      </c>
    </row>
    <row r="33" spans="2:22" ht="16.15" customHeight="1" thickBot="1">
      <c r="B33" s="73"/>
      <c r="C33" s="73"/>
      <c r="E33" s="16"/>
      <c r="F33" s="7"/>
      <c r="G33" s="7"/>
      <c r="I33" s="4"/>
      <c r="J33" s="4"/>
      <c r="K33" s="4"/>
      <c r="L33" s="4"/>
      <c r="M33" s="15"/>
      <c r="N33" s="72"/>
      <c r="O33" s="7"/>
      <c r="R33" s="4"/>
      <c r="S33" s="4"/>
      <c r="T33" s="4"/>
      <c r="V33" s="133"/>
    </row>
    <row r="34" spans="2:22" ht="16.15" customHeight="1" thickBot="1">
      <c r="B34" s="267" t="s">
        <v>23</v>
      </c>
      <c r="C34" s="268"/>
      <c r="D34" s="4"/>
      <c r="E34" s="26"/>
      <c r="F34" s="4"/>
      <c r="G34" s="12"/>
      <c r="H34" s="4"/>
      <c r="I34" s="13"/>
      <c r="J34" s="7"/>
      <c r="K34" s="14">
        <f>I34*E34</f>
        <v>0</v>
      </c>
      <c r="M34" s="65">
        <f>IF($O$10+$O$18&gt;160,0.9,0.8)</f>
        <v>0.9</v>
      </c>
      <c r="N34" s="30"/>
      <c r="O34" s="12"/>
      <c r="P34" s="7"/>
      <c r="Q34" s="57" t="str">
        <f>IF(O34="","","reduzierter Satz")</f>
        <v/>
      </c>
      <c r="R34" s="4"/>
      <c r="S34" s="14">
        <f>IF(O34="",K34*M34,K34*M34*0.8)</f>
        <v>0</v>
      </c>
      <c r="T34" s="96"/>
      <c r="V34" s="140">
        <f>K34*(1+$V$21)</f>
        <v>0</v>
      </c>
    </row>
    <row r="35" spans="1:23" s="4" customFormat="1" ht="16.15" customHeight="1" thickBot="1">
      <c r="A35" s="3"/>
      <c r="B35" s="88"/>
      <c r="C35" s="88"/>
      <c r="E35" s="27"/>
      <c r="G35" s="72"/>
      <c r="H35" s="3"/>
      <c r="I35" s="28"/>
      <c r="J35" s="7"/>
      <c r="K35" s="29"/>
      <c r="M35" s="30"/>
      <c r="N35" s="30"/>
      <c r="O35" s="32"/>
      <c r="P35" s="7"/>
      <c r="Q35" s="7"/>
      <c r="S35" s="33"/>
      <c r="T35" s="31"/>
      <c r="V35" s="133"/>
      <c r="W35" s="3"/>
    </row>
    <row r="36" spans="2:22" ht="16.15" customHeight="1" thickBot="1">
      <c r="B36" s="267" t="s">
        <v>33</v>
      </c>
      <c r="C36" s="268"/>
      <c r="D36" s="4"/>
      <c r="E36" s="26"/>
      <c r="F36" s="4"/>
      <c r="G36" s="12"/>
      <c r="H36" s="4"/>
      <c r="I36" s="13"/>
      <c r="J36" s="7"/>
      <c r="K36" s="14">
        <f>I36*E36</f>
        <v>0</v>
      </c>
      <c r="M36" s="65">
        <f>IF($O$10+$O$18&gt;160,0.9,0.8)</f>
        <v>0.9</v>
      </c>
      <c r="N36" s="30"/>
      <c r="O36" s="12"/>
      <c r="P36" s="7"/>
      <c r="Q36" s="57" t="str">
        <f>IF(O36="","","reduzierter Satz")</f>
        <v/>
      </c>
      <c r="R36" s="4"/>
      <c r="S36" s="14">
        <f>IF(O36="",K36*M36,K36*M36*0.8)</f>
        <v>0</v>
      </c>
      <c r="T36" s="96"/>
      <c r="V36" s="140">
        <f>K36*(1+$V$21)</f>
        <v>0</v>
      </c>
    </row>
    <row r="37" spans="9:23" ht="18" customHeight="1">
      <c r="I37" s="28"/>
      <c r="J37" s="7"/>
      <c r="K37" s="29"/>
      <c r="L37" s="4"/>
      <c r="M37" s="30"/>
      <c r="N37" s="30"/>
      <c r="O37" s="72"/>
      <c r="P37" s="7"/>
      <c r="Q37" s="7"/>
      <c r="R37" s="7"/>
      <c r="S37" s="100"/>
      <c r="T37" s="31"/>
      <c r="V37" s="131"/>
      <c r="W37" s="4"/>
    </row>
    <row r="38" spans="1:22" ht="30" customHeight="1">
      <c r="A38" s="4"/>
      <c r="B38" s="4"/>
      <c r="C38" s="4"/>
      <c r="D38" s="4"/>
      <c r="E38" s="27"/>
      <c r="F38" s="4"/>
      <c r="G38" s="72"/>
      <c r="H38" s="4"/>
      <c r="L38" s="4"/>
      <c r="M38" s="15"/>
      <c r="N38" s="15"/>
      <c r="O38" s="25"/>
      <c r="R38" s="25"/>
      <c r="S38" s="104"/>
      <c r="T38" s="34"/>
      <c r="V38" s="132"/>
    </row>
    <row r="39" spans="12:22" ht="21" customHeight="1">
      <c r="L39" s="4"/>
      <c r="M39" s="15"/>
      <c r="N39" s="15"/>
      <c r="S39" s="75"/>
      <c r="T39" s="75"/>
      <c r="V39" s="130"/>
    </row>
    <row r="40" spans="2:22" ht="30.75" customHeight="1" thickBot="1">
      <c r="B40" s="76" t="s">
        <v>11</v>
      </c>
      <c r="C40" s="76"/>
      <c r="D40" s="1"/>
      <c r="E40" s="9"/>
      <c r="F40" s="9"/>
      <c r="G40" s="9"/>
      <c r="H40" s="9"/>
      <c r="I40" s="9"/>
      <c r="J40" s="9"/>
      <c r="K40" s="9"/>
      <c r="L40" s="5"/>
      <c r="M40" s="32"/>
      <c r="N40" s="32"/>
      <c r="O40" s="9"/>
      <c r="P40" s="9"/>
      <c r="Q40" s="9"/>
      <c r="R40" s="9"/>
      <c r="S40" s="98" t="s">
        <v>59</v>
      </c>
      <c r="T40" s="97">
        <f>SUM(S42:S48)</f>
        <v>2115</v>
      </c>
      <c r="V40" s="139">
        <f>SUM(V42:V48)</f>
        <v>2796.5</v>
      </c>
    </row>
    <row r="41" spans="5:22" ht="16.15" customHeight="1" thickBot="1">
      <c r="E41" s="15" t="s">
        <v>12</v>
      </c>
      <c r="F41" s="15"/>
      <c r="G41" s="15" t="s">
        <v>7</v>
      </c>
      <c r="H41" s="16"/>
      <c r="I41" s="16" t="s">
        <v>13</v>
      </c>
      <c r="J41" s="16"/>
      <c r="K41" s="16" t="s">
        <v>1</v>
      </c>
      <c r="L41" s="16"/>
      <c r="M41" s="50" t="s">
        <v>14</v>
      </c>
      <c r="N41" s="64"/>
      <c r="O41" s="16" t="s">
        <v>16</v>
      </c>
      <c r="P41" s="72"/>
      <c r="Q41" s="72"/>
      <c r="R41" s="4"/>
      <c r="S41" s="15" t="s">
        <v>15</v>
      </c>
      <c r="V41" s="130" t="s">
        <v>35</v>
      </c>
    </row>
    <row r="42" spans="2:22" ht="16.15" customHeight="1" thickBot="1">
      <c r="B42" s="267" t="s">
        <v>100</v>
      </c>
      <c r="C42" s="268"/>
      <c r="D42" s="4"/>
      <c r="E42" s="26">
        <v>7</v>
      </c>
      <c r="F42" s="7"/>
      <c r="G42" s="12" t="s">
        <v>140</v>
      </c>
      <c r="I42" s="13">
        <v>250</v>
      </c>
      <c r="J42" s="7"/>
      <c r="K42" s="14">
        <f>I42*E42</f>
        <v>1750</v>
      </c>
      <c r="M42" s="65">
        <f>IF($O$10+$O$18&gt;160,0.9,0.8)</f>
        <v>0.9</v>
      </c>
      <c r="N42" s="30"/>
      <c r="O42" s="12"/>
      <c r="P42" s="7"/>
      <c r="Q42" s="57" t="str">
        <f>IF(O42="","","reduzierter Satz")</f>
        <v/>
      </c>
      <c r="R42" s="4"/>
      <c r="S42" s="14">
        <f>IF(O42="",K42*M42,K42*M42*0.8)</f>
        <v>1575</v>
      </c>
      <c r="T42" s="96"/>
      <c r="V42" s="140">
        <f>K42*(1+$V$21)</f>
        <v>2082.5</v>
      </c>
    </row>
    <row r="43" spans="2:22" ht="16.15" customHeight="1" thickBot="1">
      <c r="B43" s="73"/>
      <c r="C43" s="73"/>
      <c r="E43" s="16"/>
      <c r="F43" s="4"/>
      <c r="G43" s="4"/>
      <c r="H43" s="4"/>
      <c r="I43" s="4"/>
      <c r="J43" s="4"/>
      <c r="K43" s="4"/>
      <c r="M43" s="16"/>
      <c r="N43" s="72"/>
      <c r="O43" s="4"/>
      <c r="P43" s="7"/>
      <c r="Q43" s="7"/>
      <c r="R43" s="4"/>
      <c r="S43" s="4"/>
      <c r="T43" s="4"/>
      <c r="V43" s="133"/>
    </row>
    <row r="44" spans="2:22" ht="16.15" customHeight="1" thickBot="1">
      <c r="B44" s="267" t="s">
        <v>101</v>
      </c>
      <c r="C44" s="268"/>
      <c r="D44" s="4"/>
      <c r="E44" s="26">
        <v>4</v>
      </c>
      <c r="F44" s="4"/>
      <c r="G44" s="12" t="s">
        <v>140</v>
      </c>
      <c r="I44" s="13">
        <v>150</v>
      </c>
      <c r="J44" s="7"/>
      <c r="K44" s="14">
        <f>I44*E44</f>
        <v>600</v>
      </c>
      <c r="M44" s="65">
        <f>IF($O$10+$O$18&gt;160,0.9,0.8)</f>
        <v>0.9</v>
      </c>
      <c r="N44" s="30"/>
      <c r="O44" s="12"/>
      <c r="P44" s="7"/>
      <c r="Q44" s="57" t="str">
        <f>IF(O44="","","reduzierter Satz")</f>
        <v/>
      </c>
      <c r="R44" s="4"/>
      <c r="S44" s="14">
        <f>IF(O44="",K44*M44,K44*M44*0.8)</f>
        <v>540</v>
      </c>
      <c r="T44" s="96"/>
      <c r="V44" s="140">
        <f>K44*(1+$V$21)</f>
        <v>714</v>
      </c>
    </row>
    <row r="45" spans="2:22" ht="16.15" customHeight="1" thickBot="1">
      <c r="B45" s="73"/>
      <c r="C45" s="73"/>
      <c r="E45" s="16"/>
      <c r="F45" s="7"/>
      <c r="G45" s="7"/>
      <c r="H45" s="4"/>
      <c r="I45" s="4"/>
      <c r="J45" s="4"/>
      <c r="K45" s="4"/>
      <c r="L45" s="4"/>
      <c r="M45" s="15"/>
      <c r="N45" s="72"/>
      <c r="O45" s="7"/>
      <c r="P45" s="7"/>
      <c r="R45" s="4"/>
      <c r="S45" s="4"/>
      <c r="T45" s="4"/>
      <c r="V45" s="133"/>
    </row>
    <row r="46" spans="2:22" ht="16.15" customHeight="1" thickBot="1">
      <c r="B46" s="267" t="s">
        <v>23</v>
      </c>
      <c r="C46" s="268"/>
      <c r="D46" s="4"/>
      <c r="E46" s="26"/>
      <c r="F46" s="4"/>
      <c r="G46" s="12"/>
      <c r="I46" s="13"/>
      <c r="J46" s="7"/>
      <c r="K46" s="14">
        <f>I46*E46</f>
        <v>0</v>
      </c>
      <c r="M46" s="65">
        <f>IF($O$10+$O$18&gt;160,0.9,0.8)</f>
        <v>0.9</v>
      </c>
      <c r="N46" s="30"/>
      <c r="O46" s="12"/>
      <c r="P46" s="7"/>
      <c r="Q46" s="57" t="str">
        <f>IF(O46="","","reduzierter Satz")</f>
        <v/>
      </c>
      <c r="R46" s="4"/>
      <c r="S46" s="14">
        <f>IF(O46="",K46*M46,K46*M46*0.8)</f>
        <v>0</v>
      </c>
      <c r="T46" s="96"/>
      <c r="V46" s="140">
        <f>K46*(1+$V$21)</f>
        <v>0</v>
      </c>
    </row>
    <row r="47" spans="2:22" ht="16.15" customHeight="1" thickBot="1">
      <c r="B47" s="73"/>
      <c r="C47" s="73"/>
      <c r="L47" s="4"/>
      <c r="M47" s="15"/>
      <c r="N47" s="72"/>
      <c r="P47" s="7"/>
      <c r="V47" s="133"/>
    </row>
    <row r="48" spans="2:22" ht="16.15" customHeight="1" thickBot="1">
      <c r="B48" s="267" t="s">
        <v>33</v>
      </c>
      <c r="C48" s="268"/>
      <c r="E48" s="26"/>
      <c r="F48" s="4"/>
      <c r="G48" s="12"/>
      <c r="I48" s="13"/>
      <c r="J48" s="7"/>
      <c r="K48" s="14">
        <f>I48*E48</f>
        <v>0</v>
      </c>
      <c r="M48" s="65">
        <f>IF($O$10+$O$18&gt;160,0.9,0.8)</f>
        <v>0.9</v>
      </c>
      <c r="N48" s="30"/>
      <c r="O48" s="12"/>
      <c r="P48" s="7"/>
      <c r="Q48" s="57" t="str">
        <f>IF(O48="","","reduzierter Satz")</f>
        <v/>
      </c>
      <c r="R48" s="4"/>
      <c r="S48" s="14">
        <f>IF(O48="",K48*M48,K48*M48*0.8)</f>
        <v>0</v>
      </c>
      <c r="T48" s="96"/>
      <c r="V48" s="140">
        <f>K48*(1+$V$21)</f>
        <v>0</v>
      </c>
    </row>
    <row r="49" spans="12:22" ht="16.15" customHeight="1">
      <c r="L49" s="4"/>
      <c r="M49" s="15"/>
      <c r="N49" s="72"/>
      <c r="P49" s="7"/>
      <c r="V49" s="133"/>
    </row>
    <row r="50" spans="2:22" ht="30" customHeight="1">
      <c r="B50" s="8"/>
      <c r="C50" s="8"/>
      <c r="D50" s="8"/>
      <c r="E50" s="10"/>
      <c r="F50" s="10"/>
      <c r="G50" s="10"/>
      <c r="H50" s="10"/>
      <c r="I50" s="10"/>
      <c r="J50" s="10"/>
      <c r="K50" s="10"/>
      <c r="L50" s="7"/>
      <c r="M50" s="7"/>
      <c r="N50" s="7"/>
      <c r="O50" s="52"/>
      <c r="P50" s="52"/>
      <c r="Q50" s="25"/>
      <c r="R50" s="52"/>
      <c r="S50" s="105"/>
      <c r="T50" s="35"/>
      <c r="V50" s="132"/>
    </row>
    <row r="51" spans="2:22" ht="30" customHeight="1">
      <c r="B51" s="8"/>
      <c r="C51" s="8"/>
      <c r="D51" s="8"/>
      <c r="E51" s="10"/>
      <c r="F51" s="10"/>
      <c r="G51" s="10"/>
      <c r="H51" s="10"/>
      <c r="I51" s="10"/>
      <c r="J51" s="10"/>
      <c r="K51" s="10"/>
      <c r="L51" s="7"/>
      <c r="M51" s="7"/>
      <c r="N51" s="7"/>
      <c r="O51" s="25"/>
      <c r="P51" s="25"/>
      <c r="Q51" s="25"/>
      <c r="R51" s="2"/>
      <c r="S51" s="34"/>
      <c r="T51" s="35"/>
      <c r="V51" s="130"/>
    </row>
    <row r="52" spans="2:22" ht="31.5" customHeight="1" thickBot="1">
      <c r="B52" s="76" t="s">
        <v>25</v>
      </c>
      <c r="C52" s="76"/>
      <c r="D52" s="1"/>
      <c r="E52" s="9"/>
      <c r="F52" s="9"/>
      <c r="G52" s="9"/>
      <c r="H52" s="9"/>
      <c r="I52" s="9"/>
      <c r="J52" s="9"/>
      <c r="K52" s="9"/>
      <c r="L52" s="5"/>
      <c r="M52" s="5"/>
      <c r="N52" s="5"/>
      <c r="O52" s="11"/>
      <c r="P52" s="11"/>
      <c r="Q52" s="11"/>
      <c r="R52" s="11"/>
      <c r="S52" s="34"/>
      <c r="T52" s="99"/>
      <c r="U52" s="7"/>
      <c r="V52" s="133"/>
    </row>
    <row r="53" spans="2:22" ht="22.5" customHeight="1" thickBot="1">
      <c r="B53" s="116"/>
      <c r="C53" s="116"/>
      <c r="D53" s="8"/>
      <c r="E53" s="10"/>
      <c r="F53" s="10"/>
      <c r="G53" s="10"/>
      <c r="H53" s="10"/>
      <c r="I53" s="10"/>
      <c r="J53" s="10"/>
      <c r="K53" s="10"/>
      <c r="L53" s="7"/>
      <c r="M53" s="7"/>
      <c r="N53" s="7"/>
      <c r="O53" s="25"/>
      <c r="P53" s="25"/>
      <c r="Q53" s="25"/>
      <c r="R53" s="25"/>
      <c r="S53" s="34"/>
      <c r="T53" s="99"/>
      <c r="U53" s="7"/>
      <c r="V53" s="133"/>
    </row>
    <row r="54" spans="2:22" ht="15.75" customHeight="1" thickBot="1">
      <c r="B54" s="4"/>
      <c r="E54" s="21" t="s">
        <v>78</v>
      </c>
      <c r="F54" s="4"/>
      <c r="G54" s="55">
        <v>1</v>
      </c>
      <c r="J54" s="7"/>
      <c r="K54" s="21" t="s">
        <v>76</v>
      </c>
      <c r="L54" s="7"/>
      <c r="M54" s="142">
        <v>0.1</v>
      </c>
      <c r="O54" s="7"/>
      <c r="Q54" s="25"/>
      <c r="R54" s="25"/>
      <c r="S54" s="34"/>
      <c r="T54" s="99"/>
      <c r="U54" s="7"/>
      <c r="V54" s="133"/>
    </row>
    <row r="55" spans="2:22" ht="15.75" customHeight="1" thickBot="1">
      <c r="B55" s="4"/>
      <c r="E55" s="4"/>
      <c r="F55" s="4"/>
      <c r="G55" s="7"/>
      <c r="J55" s="7"/>
      <c r="K55" s="4"/>
      <c r="L55" s="7"/>
      <c r="M55" s="4"/>
      <c r="O55" s="4"/>
      <c r="Q55" s="25"/>
      <c r="R55" s="25"/>
      <c r="S55" s="34"/>
      <c r="T55" s="99"/>
      <c r="U55" s="7"/>
      <c r="V55" s="133"/>
    </row>
    <row r="56" spans="5:22" ht="15.75" customHeight="1" thickBot="1">
      <c r="E56" s="21" t="s">
        <v>127</v>
      </c>
      <c r="G56" s="55">
        <v>0.8</v>
      </c>
      <c r="J56" s="7"/>
      <c r="K56" s="21" t="s">
        <v>77</v>
      </c>
      <c r="L56" s="7"/>
      <c r="M56" s="55">
        <v>0.1</v>
      </c>
      <c r="O56" s="7"/>
      <c r="Q56" s="25"/>
      <c r="R56" s="25"/>
      <c r="S56" s="34"/>
      <c r="T56" s="99"/>
      <c r="U56" s="7"/>
      <c r="V56" s="133"/>
    </row>
    <row r="57" spans="11:22" ht="22.5" customHeight="1">
      <c r="K57" s="10"/>
      <c r="L57" s="7"/>
      <c r="M57" s="7"/>
      <c r="N57" s="7"/>
      <c r="O57" s="25"/>
      <c r="P57" s="25"/>
      <c r="Q57" s="25"/>
      <c r="R57" s="25"/>
      <c r="S57" s="34"/>
      <c r="T57" s="99"/>
      <c r="U57" s="7"/>
      <c r="V57" s="133"/>
    </row>
    <row r="58" spans="2:22" ht="21" customHeight="1" thickBot="1">
      <c r="B58" s="2" t="s">
        <v>47</v>
      </c>
      <c r="C58" s="2"/>
      <c r="E58" s="16" t="s">
        <v>6</v>
      </c>
      <c r="G58" s="16" t="s">
        <v>42</v>
      </c>
      <c r="I58" s="16" t="s">
        <v>52</v>
      </c>
      <c r="K58" s="16" t="s">
        <v>43</v>
      </c>
      <c r="M58" s="10" t="s">
        <v>44</v>
      </c>
      <c r="N58" s="112" t="s">
        <v>60</v>
      </c>
      <c r="O58" s="16" t="s">
        <v>51</v>
      </c>
      <c r="P58" s="16"/>
      <c r="Q58" s="233" t="s">
        <v>45</v>
      </c>
      <c r="R58" s="233"/>
      <c r="S58" s="4"/>
      <c r="T58" s="49"/>
      <c r="U58" s="3"/>
      <c r="V58" s="134"/>
    </row>
    <row r="59" spans="1:22" ht="16.15" customHeight="1" thickBot="1">
      <c r="A59" s="68"/>
      <c r="B59" s="4" t="s">
        <v>5</v>
      </c>
      <c r="C59" s="248" t="s">
        <v>48</v>
      </c>
      <c r="E59" s="55" t="s">
        <v>120</v>
      </c>
      <c r="G59" s="53">
        <v>0.8</v>
      </c>
      <c r="I59" s="37">
        <f>G59*$B$60</f>
        <v>0.6400000000000001</v>
      </c>
      <c r="K59" s="13" t="s">
        <v>2</v>
      </c>
      <c r="M59" s="108">
        <v>8000</v>
      </c>
      <c r="N59" s="109">
        <f>IF((MROUND((M59*I59),25))&lt;(M59*I59),(MROUND((M59*I59),25))+25,(MROUND((M59*I59),25)))</f>
        <v>5125</v>
      </c>
      <c r="O59" s="58">
        <f>IF(OR(K59="Naturverjüngung",K59="Wildlinge"),0,N59)</f>
        <v>5125</v>
      </c>
      <c r="P59" s="54"/>
      <c r="Q59" s="265">
        <v>81703</v>
      </c>
      <c r="R59" s="266"/>
      <c r="T59" s="222" t="s">
        <v>129</v>
      </c>
      <c r="U59" s="223"/>
      <c r="V59" s="134"/>
    </row>
    <row r="60" spans="1:22" s="7" customFormat="1" ht="16.15" customHeight="1" thickBot="1">
      <c r="A60" s="68"/>
      <c r="B60" s="37">
        <f>G56</f>
        <v>0.8</v>
      </c>
      <c r="C60" s="248"/>
      <c r="G60" s="56"/>
      <c r="I60" s="72"/>
      <c r="K60" s="28"/>
      <c r="M60" s="74"/>
      <c r="N60" s="109"/>
      <c r="O60" s="59"/>
      <c r="P60" s="54"/>
      <c r="Q60" s="144"/>
      <c r="R60" s="145"/>
      <c r="T60" s="224"/>
      <c r="U60" s="225"/>
      <c r="V60" s="135"/>
    </row>
    <row r="61" spans="1:22" ht="16.15" customHeight="1" thickBot="1">
      <c r="A61" s="68"/>
      <c r="B61" s="7" t="s">
        <v>46</v>
      </c>
      <c r="C61" s="248"/>
      <c r="E61" s="55"/>
      <c r="G61" s="60"/>
      <c r="I61" s="37">
        <f>G61*$B$60</f>
        <v>0</v>
      </c>
      <c r="K61" s="13"/>
      <c r="M61" s="108"/>
      <c r="N61" s="109">
        <f>IF((MROUND((M61*I61),25))&lt;(M61*I61),(MROUND((M61*I61),25))+25,(MROUND((M61*I61),25)))</f>
        <v>0</v>
      </c>
      <c r="O61" s="58">
        <f>IF(OR(K61="Naturverjüngung",K61="Wildlinge"),0,N61)</f>
        <v>0</v>
      </c>
      <c r="P61" s="54"/>
      <c r="Q61" s="265"/>
      <c r="R61" s="266"/>
      <c r="T61" s="224"/>
      <c r="U61" s="225"/>
      <c r="V61" s="134"/>
    </row>
    <row r="62" spans="1:22" s="7" customFormat="1" ht="16.15" customHeight="1" thickBot="1">
      <c r="A62" s="68"/>
      <c r="B62" s="70">
        <f>SUM(G59:G83)</f>
        <v>1</v>
      </c>
      <c r="C62" s="248"/>
      <c r="G62" s="61"/>
      <c r="I62" s="72"/>
      <c r="K62" s="28"/>
      <c r="M62" s="74"/>
      <c r="N62" s="109"/>
      <c r="O62" s="59"/>
      <c r="P62" s="54"/>
      <c r="Q62" s="144"/>
      <c r="R62" s="145"/>
      <c r="T62" s="224"/>
      <c r="U62" s="225"/>
      <c r="V62" s="135"/>
    </row>
    <row r="63" spans="1:22" ht="16.15" customHeight="1" thickBot="1">
      <c r="A63" s="68"/>
      <c r="C63" s="248"/>
      <c r="E63" s="55"/>
      <c r="G63" s="62"/>
      <c r="I63" s="37">
        <f>G63*$B$60</f>
        <v>0</v>
      </c>
      <c r="K63" s="13"/>
      <c r="M63" s="108"/>
      <c r="N63" s="109">
        <f>IF((MROUND((M63*I63),25))&lt;(M63*I63),(MROUND((M63*I63),25))+25,(MROUND((M63*I63),25)))</f>
        <v>0</v>
      </c>
      <c r="O63" s="58">
        <f>IF(OR(K63="Naturverjüngung",K63="Wildlinge"),0,N63)</f>
        <v>0</v>
      </c>
      <c r="P63" s="54"/>
      <c r="Q63" s="265"/>
      <c r="R63" s="266"/>
      <c r="T63" s="224"/>
      <c r="U63" s="225"/>
      <c r="V63" s="134"/>
    </row>
    <row r="64" spans="1:22" ht="30" customHeight="1" thickBot="1">
      <c r="A64" s="68"/>
      <c r="D64" s="7"/>
      <c r="E64" s="7"/>
      <c r="G64" s="7"/>
      <c r="I64" s="7"/>
      <c r="K64" s="7"/>
      <c r="M64" s="54"/>
      <c r="N64" s="110"/>
      <c r="O64" s="7"/>
      <c r="P64" s="7"/>
      <c r="Q64" s="145"/>
      <c r="R64" s="146"/>
      <c r="T64" s="224"/>
      <c r="U64" s="225"/>
      <c r="V64" s="134"/>
    </row>
    <row r="65" spans="1:22" ht="16.15" customHeight="1" thickBot="1">
      <c r="A65" s="68"/>
      <c r="B65" s="4"/>
      <c r="C65" s="248" t="s">
        <v>61</v>
      </c>
      <c r="E65" s="55" t="s">
        <v>121</v>
      </c>
      <c r="F65" s="7"/>
      <c r="G65" s="53">
        <v>0.1</v>
      </c>
      <c r="H65" s="7"/>
      <c r="I65" s="37">
        <f>G65*$B$60</f>
        <v>0.08000000000000002</v>
      </c>
      <c r="J65" s="7"/>
      <c r="K65" s="13" t="s">
        <v>2</v>
      </c>
      <c r="L65" s="7"/>
      <c r="M65" s="108">
        <v>7000</v>
      </c>
      <c r="N65" s="109">
        <f>IF((MROUND((M65*I65),25))&lt;(M65*I65),(MROUND((M65*I65),25))+25,(MROUND((M65*I65),25)))</f>
        <v>575</v>
      </c>
      <c r="O65" s="58">
        <f>IF(OR(K65="Naturverjüngung",K65="Wildlinge"),0,N65)</f>
        <v>575</v>
      </c>
      <c r="P65" s="7"/>
      <c r="Q65" s="265">
        <v>81003</v>
      </c>
      <c r="R65" s="266"/>
      <c r="T65" s="226"/>
      <c r="U65" s="227"/>
      <c r="V65" s="134"/>
    </row>
    <row r="66" spans="1:22" ht="16.15" customHeight="1" thickBot="1">
      <c r="A66" s="68"/>
      <c r="B66" s="4"/>
      <c r="C66" s="248"/>
      <c r="E66" s="57"/>
      <c r="F66" s="7"/>
      <c r="G66" s="56"/>
      <c r="H66" s="7"/>
      <c r="I66" s="7"/>
      <c r="J66" s="7"/>
      <c r="K66" s="28"/>
      <c r="L66" s="7"/>
      <c r="M66" s="54"/>
      <c r="N66" s="109"/>
      <c r="O66" s="59"/>
      <c r="P66" s="7"/>
      <c r="Q66" s="144"/>
      <c r="R66" s="147"/>
      <c r="U66" s="3"/>
      <c r="V66" s="134"/>
    </row>
    <row r="67" spans="1:22" ht="16.15" customHeight="1" thickBot="1">
      <c r="A67" s="68"/>
      <c r="B67" s="4"/>
      <c r="C67" s="248"/>
      <c r="E67" s="55"/>
      <c r="F67" s="7"/>
      <c r="G67" s="60"/>
      <c r="H67" s="7"/>
      <c r="I67" s="37">
        <f>G67*$B$60</f>
        <v>0</v>
      </c>
      <c r="J67" s="7"/>
      <c r="K67" s="13"/>
      <c r="L67" s="7"/>
      <c r="M67" s="108"/>
      <c r="N67" s="109">
        <f>IF((MROUND((M67*I67),25))&lt;(M67*I67),(MROUND((M67*I67),25))+25,(MROUND((M67*I67),25)))</f>
        <v>0</v>
      </c>
      <c r="O67" s="58">
        <f>IF(OR(K67="Naturverjüngung",K67="Wildlinge"),0,N67)</f>
        <v>0</v>
      </c>
      <c r="P67" s="7"/>
      <c r="Q67" s="265"/>
      <c r="R67" s="266"/>
      <c r="U67" s="3"/>
      <c r="V67" s="134"/>
    </row>
    <row r="68" spans="1:22" ht="16.15" customHeight="1" thickBot="1">
      <c r="A68" s="68"/>
      <c r="B68" s="4">
        <v>0.8</v>
      </c>
      <c r="C68" s="248"/>
      <c r="E68" s="57"/>
      <c r="F68" s="7"/>
      <c r="G68" s="61"/>
      <c r="H68" s="7"/>
      <c r="I68" s="7"/>
      <c r="J68" s="7"/>
      <c r="K68" s="28"/>
      <c r="L68" s="7"/>
      <c r="M68" s="54"/>
      <c r="N68" s="109"/>
      <c r="O68" s="59"/>
      <c r="P68" s="7"/>
      <c r="Q68" s="144"/>
      <c r="R68" s="147"/>
      <c r="U68" s="3"/>
      <c r="V68" s="134"/>
    </row>
    <row r="69" spans="1:22" ht="16.15" customHeight="1" thickBot="1">
      <c r="A69" s="68"/>
      <c r="B69" s="4"/>
      <c r="C69" s="248"/>
      <c r="E69" s="55"/>
      <c r="F69" s="7"/>
      <c r="G69" s="62"/>
      <c r="H69" s="7"/>
      <c r="I69" s="37">
        <f>G69*$B$60</f>
        <v>0</v>
      </c>
      <c r="J69" s="7"/>
      <c r="K69" s="13"/>
      <c r="L69" s="7"/>
      <c r="M69" s="108"/>
      <c r="N69" s="109">
        <f>IF((MROUND((M69*I69),25))&lt;(M69*I69),(MROUND((M69*I69),25))+25,(MROUND((M69*I69),25)))</f>
        <v>0</v>
      </c>
      <c r="O69" s="58">
        <f>IF(OR(K69="Naturverjüngung",K69="Wildlinge"),0,N69)</f>
        <v>0</v>
      </c>
      <c r="P69" s="7"/>
      <c r="Q69" s="265"/>
      <c r="R69" s="266"/>
      <c r="U69" s="3"/>
      <c r="V69" s="134"/>
    </row>
    <row r="70" spans="1:22" s="4" customFormat="1" ht="16.15" customHeight="1" thickBot="1">
      <c r="A70" s="68"/>
      <c r="C70" s="248"/>
      <c r="E70" s="7"/>
      <c r="F70" s="7"/>
      <c r="G70" s="30"/>
      <c r="H70" s="7"/>
      <c r="I70" s="7"/>
      <c r="J70" s="7"/>
      <c r="K70" s="7"/>
      <c r="L70" s="7"/>
      <c r="M70" s="54"/>
      <c r="N70" s="110"/>
      <c r="O70" s="7"/>
      <c r="P70" s="7"/>
      <c r="Q70" s="145"/>
      <c r="R70" s="147"/>
      <c r="V70" s="136"/>
    </row>
    <row r="71" spans="1:22" ht="16.15" customHeight="1" thickBot="1">
      <c r="A71" s="68"/>
      <c r="B71" s="4"/>
      <c r="C71" s="248"/>
      <c r="E71" s="55"/>
      <c r="F71" s="7"/>
      <c r="G71" s="62"/>
      <c r="H71" s="7"/>
      <c r="I71" s="37">
        <f>G71*$B$60</f>
        <v>0</v>
      </c>
      <c r="J71" s="7"/>
      <c r="K71" s="13"/>
      <c r="L71" s="7"/>
      <c r="M71" s="108"/>
      <c r="N71" s="109">
        <f>IF((MROUND((M71*I71),25))&lt;(M71*I71),(MROUND((M71*I71),25))+25,(MROUND((M71*I71),25)))</f>
        <v>0</v>
      </c>
      <c r="O71" s="58">
        <f>IF(OR(K71="Naturverjüngung",K71="Wildlinge"),0,N71)</f>
        <v>0</v>
      </c>
      <c r="P71" s="7"/>
      <c r="Q71" s="265"/>
      <c r="R71" s="266"/>
      <c r="U71" s="3"/>
      <c r="V71" s="134"/>
    </row>
    <row r="72" spans="1:22" ht="30" customHeight="1" thickBot="1">
      <c r="A72" s="68"/>
      <c r="B72" s="4"/>
      <c r="C72" s="4"/>
      <c r="D72" s="57"/>
      <c r="E72" s="7"/>
      <c r="F72" s="7"/>
      <c r="G72" s="63"/>
      <c r="H72" s="7"/>
      <c r="I72" s="7"/>
      <c r="J72" s="7"/>
      <c r="K72" s="7"/>
      <c r="L72" s="7"/>
      <c r="M72" s="54"/>
      <c r="N72" s="110"/>
      <c r="O72" s="7"/>
      <c r="P72" s="7"/>
      <c r="Q72" s="145"/>
      <c r="R72" s="147"/>
      <c r="U72" s="3"/>
      <c r="V72" s="134"/>
    </row>
    <row r="73" spans="1:22" ht="16.15" customHeight="1" thickBot="1">
      <c r="A73" s="68"/>
      <c r="B73" s="4"/>
      <c r="C73" s="248" t="s">
        <v>62</v>
      </c>
      <c r="E73" s="55" t="s">
        <v>53</v>
      </c>
      <c r="F73" s="7"/>
      <c r="G73" s="53">
        <v>0.05</v>
      </c>
      <c r="H73" s="7"/>
      <c r="I73" s="37">
        <f>G73*$B$60</f>
        <v>0.04000000000000001</v>
      </c>
      <c r="J73" s="7"/>
      <c r="K73" s="13" t="s">
        <v>3</v>
      </c>
      <c r="L73" s="7"/>
      <c r="M73" s="108">
        <v>5000</v>
      </c>
      <c r="N73" s="109">
        <f>IF((MROUND((M73*I73),25))&lt;(M73*I73),(MROUND((M73*I73),25))+25,(MROUND((M73*I73),25)))</f>
        <v>200</v>
      </c>
      <c r="O73" s="58">
        <f>IF(OR(K73="Naturverjüngung",K73="Wildlinge"),0,N73)</f>
        <v>0</v>
      </c>
      <c r="P73" s="7"/>
      <c r="Q73" s="265"/>
      <c r="R73" s="266"/>
      <c r="U73" s="3"/>
      <c r="V73" s="134"/>
    </row>
    <row r="74" spans="1:22" ht="16.15" customHeight="1" thickBot="1">
      <c r="A74" s="68"/>
      <c r="B74" s="4"/>
      <c r="C74" s="248"/>
      <c r="E74" s="7"/>
      <c r="F74" s="7"/>
      <c r="G74" s="56"/>
      <c r="H74" s="7"/>
      <c r="I74" s="7"/>
      <c r="J74" s="7"/>
      <c r="K74" s="28"/>
      <c r="L74" s="7"/>
      <c r="M74" s="54"/>
      <c r="N74" s="109"/>
      <c r="O74" s="59"/>
      <c r="P74" s="7"/>
      <c r="Q74" s="144"/>
      <c r="R74" s="147"/>
      <c r="U74" s="3"/>
      <c r="V74" s="134"/>
    </row>
    <row r="75" spans="1:22" ht="16.15" customHeight="1" thickBot="1">
      <c r="A75" s="68"/>
      <c r="B75" s="4"/>
      <c r="C75" s="248"/>
      <c r="E75" s="55" t="s">
        <v>122</v>
      </c>
      <c r="F75" s="7"/>
      <c r="G75" s="60">
        <v>0.05</v>
      </c>
      <c r="H75" s="7"/>
      <c r="I75" s="37">
        <f>G75*$B$60</f>
        <v>0.04000000000000001</v>
      </c>
      <c r="J75" s="7"/>
      <c r="K75" s="13" t="s">
        <v>2</v>
      </c>
      <c r="L75" s="7"/>
      <c r="M75" s="108">
        <v>5000</v>
      </c>
      <c r="N75" s="109">
        <f>IF((MROUND((M75*I75),25))&lt;(M75*I75),(MROUND((M75*I75),25))+25,(MROUND((M75*I75),25)))</f>
        <v>200</v>
      </c>
      <c r="O75" s="58">
        <f>IF(OR(K75="Naturverjüngung",K75="Wildlinge"),0,N75)</f>
        <v>200</v>
      </c>
      <c r="P75" s="7"/>
      <c r="Q75" s="265">
        <v>82301</v>
      </c>
      <c r="R75" s="266"/>
      <c r="U75" s="3"/>
      <c r="V75" s="134"/>
    </row>
    <row r="76" spans="1:22" ht="16.15" customHeight="1" thickBot="1">
      <c r="A76" s="68"/>
      <c r="B76" s="4"/>
      <c r="C76" s="248"/>
      <c r="E76" s="7"/>
      <c r="F76" s="7"/>
      <c r="G76" s="61"/>
      <c r="H76" s="7"/>
      <c r="I76" s="7"/>
      <c r="J76" s="7"/>
      <c r="K76" s="28"/>
      <c r="L76" s="7"/>
      <c r="M76" s="54"/>
      <c r="N76" s="109"/>
      <c r="O76" s="59"/>
      <c r="P76" s="7"/>
      <c r="Q76" s="144"/>
      <c r="R76" s="147"/>
      <c r="U76" s="3"/>
      <c r="V76" s="134"/>
    </row>
    <row r="77" spans="1:22" ht="16.15" customHeight="1" thickBot="1">
      <c r="A77" s="68"/>
      <c r="B77" s="4"/>
      <c r="C77" s="248"/>
      <c r="E77" s="55"/>
      <c r="F77" s="7"/>
      <c r="G77" s="62"/>
      <c r="H77" s="7"/>
      <c r="I77" s="37">
        <f>G77*$B$60</f>
        <v>0</v>
      </c>
      <c r="J77" s="7"/>
      <c r="K77" s="13"/>
      <c r="L77" s="7"/>
      <c r="M77" s="108"/>
      <c r="N77" s="109">
        <f>IF((MROUND((M77*I77),25))&lt;(M77*I77),(MROUND((M77*I77),25))+25,(MROUND((M77*I77),25)))</f>
        <v>0</v>
      </c>
      <c r="O77" s="58">
        <f>IF(OR(K77="Naturverjüngung",K77="Wildlinge"),0,N77)</f>
        <v>0</v>
      </c>
      <c r="P77" s="7"/>
      <c r="Q77" s="265"/>
      <c r="R77" s="266"/>
      <c r="U77" s="3"/>
      <c r="V77" s="134"/>
    </row>
    <row r="78" spans="1:22" ht="16.15" customHeight="1" thickBot="1">
      <c r="A78" s="68"/>
      <c r="B78" s="4"/>
      <c r="C78" s="248"/>
      <c r="E78" s="7"/>
      <c r="F78" s="7"/>
      <c r="G78" s="63"/>
      <c r="H78" s="7"/>
      <c r="I78" s="7"/>
      <c r="J78" s="7"/>
      <c r="K78" s="7"/>
      <c r="L78" s="7"/>
      <c r="M78" s="54"/>
      <c r="N78" s="110"/>
      <c r="O78" s="7"/>
      <c r="P78" s="7"/>
      <c r="Q78" s="145"/>
      <c r="R78" s="147"/>
      <c r="U78" s="3"/>
      <c r="V78" s="134"/>
    </row>
    <row r="79" spans="1:22" ht="16.15" customHeight="1" thickBot="1">
      <c r="A79" s="68"/>
      <c r="B79" s="4"/>
      <c r="C79" s="248"/>
      <c r="E79" s="55"/>
      <c r="F79" s="7"/>
      <c r="G79" s="53"/>
      <c r="H79" s="7"/>
      <c r="I79" s="37">
        <f>G79*$B$60</f>
        <v>0</v>
      </c>
      <c r="J79" s="7"/>
      <c r="K79" s="13"/>
      <c r="L79" s="7"/>
      <c r="M79" s="108"/>
      <c r="N79" s="109">
        <f>IF((MROUND((M79*I79),25))&lt;(M79*I79),(MROUND((M79*I79),25))+25,(MROUND((M79*I79),25)))</f>
        <v>0</v>
      </c>
      <c r="O79" s="58">
        <f>IF(OR(K79="Naturverjüngung",K79="Wildlinge"),0,N79)</f>
        <v>0</v>
      </c>
      <c r="P79" s="7"/>
      <c r="Q79" s="265"/>
      <c r="R79" s="266"/>
      <c r="U79" s="3"/>
      <c r="V79" s="134"/>
    </row>
    <row r="80" spans="1:22" ht="16.15" customHeight="1" thickBot="1">
      <c r="A80" s="68"/>
      <c r="B80" s="4"/>
      <c r="C80" s="248"/>
      <c r="E80" s="7"/>
      <c r="F80" s="7"/>
      <c r="G80" s="56"/>
      <c r="H80" s="7"/>
      <c r="I80" s="7"/>
      <c r="J80" s="7"/>
      <c r="K80" s="28"/>
      <c r="L80" s="7"/>
      <c r="M80" s="54"/>
      <c r="N80" s="109"/>
      <c r="O80" s="59"/>
      <c r="P80" s="7"/>
      <c r="Q80" s="144"/>
      <c r="R80" s="147"/>
      <c r="U80" s="3"/>
      <c r="V80" s="134"/>
    </row>
    <row r="81" spans="1:22" ht="16.15" customHeight="1" thickBot="1">
      <c r="A81" s="68"/>
      <c r="B81" s="4"/>
      <c r="C81" s="248"/>
      <c r="E81" s="55"/>
      <c r="F81" s="7"/>
      <c r="G81" s="60"/>
      <c r="H81" s="7"/>
      <c r="I81" s="37">
        <f>G81*$B$60</f>
        <v>0</v>
      </c>
      <c r="J81" s="7"/>
      <c r="K81" s="13"/>
      <c r="L81" s="7"/>
      <c r="M81" s="108"/>
      <c r="N81" s="109">
        <f>IF((MROUND((M81*I81),25))&lt;(M81*I81),(MROUND((M81*I81),25))+25,(MROUND((M81*I81),25)))</f>
        <v>0</v>
      </c>
      <c r="O81" s="58">
        <f>IF(OR(K81="Naturverjüngung",K81="Wildlinge"),0,N81)</f>
        <v>0</v>
      </c>
      <c r="P81" s="7"/>
      <c r="Q81" s="265"/>
      <c r="R81" s="266"/>
      <c r="U81" s="3"/>
      <c r="V81" s="134"/>
    </row>
    <row r="82" spans="1:22" ht="16.15" customHeight="1" thickBot="1">
      <c r="A82" s="68"/>
      <c r="B82" s="4"/>
      <c r="C82" s="248"/>
      <c r="E82" s="7"/>
      <c r="F82" s="7"/>
      <c r="G82" s="61"/>
      <c r="H82" s="7"/>
      <c r="I82" s="7"/>
      <c r="J82" s="7"/>
      <c r="K82" s="28"/>
      <c r="L82" s="7"/>
      <c r="M82" s="54"/>
      <c r="N82" s="109"/>
      <c r="O82" s="59"/>
      <c r="P82" s="7"/>
      <c r="Q82" s="144"/>
      <c r="R82" s="147"/>
      <c r="U82" s="3"/>
      <c r="V82" s="134"/>
    </row>
    <row r="83" spans="1:22" ht="16.15" customHeight="1" thickBot="1">
      <c r="A83" s="68"/>
      <c r="B83" s="4"/>
      <c r="C83" s="248"/>
      <c r="E83" s="55"/>
      <c r="F83" s="7"/>
      <c r="G83" s="62"/>
      <c r="H83" s="7"/>
      <c r="I83" s="37">
        <f>G83*$B$60</f>
        <v>0</v>
      </c>
      <c r="J83" s="7"/>
      <c r="K83" s="13"/>
      <c r="L83" s="7"/>
      <c r="M83" s="108"/>
      <c r="N83" s="109">
        <f>IF((MROUND((M83*I83),25))&lt;(M83*I83),(MROUND((M83*I83),25))+25,(MROUND((M83*I83),25)))</f>
        <v>0</v>
      </c>
      <c r="O83" s="58">
        <f>IF(OR(K83="Naturverjüngung",K83="Wildlinge"),0,N83)</f>
        <v>0</v>
      </c>
      <c r="P83" s="7"/>
      <c r="Q83" s="265"/>
      <c r="R83" s="266"/>
      <c r="U83" s="3"/>
      <c r="V83" s="134"/>
    </row>
    <row r="84" spans="1:22" ht="60" customHeight="1">
      <c r="A84" s="68"/>
      <c r="B84" s="4"/>
      <c r="C84" s="4"/>
      <c r="D84" s="67"/>
      <c r="E84" s="7"/>
      <c r="F84" s="7"/>
      <c r="G84" s="63"/>
      <c r="H84" s="7"/>
      <c r="I84" s="7"/>
      <c r="J84" s="7"/>
      <c r="K84" s="7"/>
      <c r="L84" s="7"/>
      <c r="M84" s="54"/>
      <c r="N84" s="110"/>
      <c r="O84" s="7"/>
      <c r="P84" s="7"/>
      <c r="Q84" s="7"/>
      <c r="R84" s="4"/>
      <c r="U84" s="3"/>
      <c r="V84" s="134"/>
    </row>
    <row r="85" spans="1:22" ht="22.5" customHeight="1" thickBot="1">
      <c r="A85" s="71"/>
      <c r="B85" s="52" t="s">
        <v>0</v>
      </c>
      <c r="C85" s="52"/>
      <c r="D85" s="7"/>
      <c r="E85" s="16" t="s">
        <v>6</v>
      </c>
      <c r="G85" s="16" t="s">
        <v>42</v>
      </c>
      <c r="I85" s="16" t="s">
        <v>52</v>
      </c>
      <c r="K85" s="16" t="s">
        <v>43</v>
      </c>
      <c r="M85" s="10" t="s">
        <v>44</v>
      </c>
      <c r="N85" s="111"/>
      <c r="O85" s="16" t="s">
        <v>51</v>
      </c>
      <c r="P85" s="16"/>
      <c r="Q85" s="233" t="s">
        <v>45</v>
      </c>
      <c r="R85" s="233"/>
      <c r="U85" s="3"/>
      <c r="V85" s="134"/>
    </row>
    <row r="86" spans="1:22" ht="16.15" customHeight="1" thickBot="1">
      <c r="A86" s="71"/>
      <c r="B86" s="4" t="s">
        <v>5</v>
      </c>
      <c r="C86" s="4"/>
      <c r="D86" s="52"/>
      <c r="E86" s="55" t="s">
        <v>123</v>
      </c>
      <c r="F86" s="7"/>
      <c r="G86" s="53">
        <v>0.5</v>
      </c>
      <c r="H86" s="7"/>
      <c r="I86" s="37">
        <f>G86*$B$87</f>
        <v>0.05</v>
      </c>
      <c r="J86" s="7"/>
      <c r="K86" s="13" t="s">
        <v>2</v>
      </c>
      <c r="L86" s="7"/>
      <c r="M86" s="108">
        <v>3000</v>
      </c>
      <c r="N86" s="109">
        <f>IF((MROUND((M86*I86),25))&lt;(M86*I86),(MROUND((M86*I86),25))+25,(MROUND((M86*I86),25)))</f>
        <v>150</v>
      </c>
      <c r="O86" s="58">
        <f>IF(OR(K86="Naturverjüngung",K86="Wildlinge"),0,N86)</f>
        <v>150</v>
      </c>
      <c r="P86" s="7"/>
      <c r="Q86" s="265" t="s">
        <v>141</v>
      </c>
      <c r="R86" s="266"/>
      <c r="U86" s="3"/>
      <c r="V86" s="134"/>
    </row>
    <row r="87" spans="1:22" ht="16.15" customHeight="1" thickBot="1">
      <c r="A87" s="71"/>
      <c r="B87" s="37">
        <f>M56</f>
        <v>0.1</v>
      </c>
      <c r="C87" s="72"/>
      <c r="D87" s="7"/>
      <c r="E87" s="7"/>
      <c r="F87" s="7"/>
      <c r="G87" s="56"/>
      <c r="H87" s="7"/>
      <c r="I87" s="7"/>
      <c r="J87" s="7"/>
      <c r="K87" s="28"/>
      <c r="L87" s="7"/>
      <c r="M87" s="54"/>
      <c r="N87" s="110"/>
      <c r="O87" s="59"/>
      <c r="P87" s="7"/>
      <c r="Q87" s="144"/>
      <c r="R87" s="146"/>
      <c r="U87" s="3"/>
      <c r="V87" s="134"/>
    </row>
    <row r="88" spans="1:22" ht="16.15" customHeight="1" thickBot="1">
      <c r="A88" s="47"/>
      <c r="B88" s="7" t="s">
        <v>46</v>
      </c>
      <c r="C88" s="7"/>
      <c r="D88" s="7"/>
      <c r="E88" s="55" t="s">
        <v>124</v>
      </c>
      <c r="F88" s="7"/>
      <c r="G88" s="60">
        <v>0.5</v>
      </c>
      <c r="H88" s="7"/>
      <c r="I88" s="37">
        <f>G88*$B$87</f>
        <v>0.05</v>
      </c>
      <c r="J88" s="7"/>
      <c r="K88" s="13" t="s">
        <v>128</v>
      </c>
      <c r="L88" s="7"/>
      <c r="M88" s="108">
        <v>3000</v>
      </c>
      <c r="N88" s="109">
        <f>IF((MROUND((M88*I88),25))&lt;(M88*I88),(MROUND((M88*I88),25))+25,(MROUND((M88*I88),25)))</f>
        <v>150</v>
      </c>
      <c r="O88" s="58">
        <f>IF(OR(K88="Naturverjüngung",K88="Wildlinge"),0,N88)</f>
        <v>0</v>
      </c>
      <c r="P88" s="7"/>
      <c r="Q88" s="265" t="s">
        <v>141</v>
      </c>
      <c r="R88" s="266"/>
      <c r="U88" s="3"/>
      <c r="V88" s="134"/>
    </row>
    <row r="89" spans="1:22" ht="16.15" customHeight="1" thickBot="1">
      <c r="A89" s="47"/>
      <c r="B89" s="70">
        <f>SUM(G86:G92)</f>
        <v>1</v>
      </c>
      <c r="C89" s="106"/>
      <c r="D89" s="7"/>
      <c r="E89" s="7"/>
      <c r="F89" s="7"/>
      <c r="G89" s="61"/>
      <c r="H89" s="7"/>
      <c r="I89" s="7"/>
      <c r="J89" s="7"/>
      <c r="K89" s="28"/>
      <c r="L89" s="7"/>
      <c r="M89" s="54"/>
      <c r="N89" s="110"/>
      <c r="O89" s="59"/>
      <c r="P89" s="7"/>
      <c r="Q89" s="144"/>
      <c r="R89" s="146"/>
      <c r="U89" s="3"/>
      <c r="V89" s="134"/>
    </row>
    <row r="90" spans="1:22" ht="16.15" customHeight="1" thickBot="1">
      <c r="A90" s="46"/>
      <c r="D90" s="7"/>
      <c r="E90" s="55"/>
      <c r="F90" s="7"/>
      <c r="G90" s="62"/>
      <c r="H90" s="7"/>
      <c r="I90" s="37">
        <f>G90*$B$87</f>
        <v>0</v>
      </c>
      <c r="J90" s="7"/>
      <c r="K90" s="13"/>
      <c r="L90" s="7"/>
      <c r="M90" s="108"/>
      <c r="N90" s="109">
        <f>IF((MROUND((M90*I90),25))&lt;(M90*I90),(MROUND((M90*I90),25))+25,(MROUND((M90*I90),25)))</f>
        <v>0</v>
      </c>
      <c r="O90" s="58">
        <f>IF(OR(K90="Naturverjüngung",K90="Wildlinge"),0,N90)</f>
        <v>0</v>
      </c>
      <c r="P90" s="7"/>
      <c r="Q90" s="265"/>
      <c r="R90" s="266"/>
      <c r="S90" s="34"/>
      <c r="T90" s="35"/>
      <c r="V90" s="130"/>
    </row>
    <row r="91" spans="1:22" ht="15.75" customHeight="1" thickBot="1">
      <c r="A91" s="41"/>
      <c r="B91" s="7"/>
      <c r="C91" s="7"/>
      <c r="D91" s="7"/>
      <c r="E91" s="7"/>
      <c r="F91" s="7"/>
      <c r="G91" s="63"/>
      <c r="H91" s="7"/>
      <c r="I91" s="7"/>
      <c r="J91" s="7"/>
      <c r="K91" s="7"/>
      <c r="L91" s="7"/>
      <c r="M91" s="54"/>
      <c r="N91" s="110"/>
      <c r="O91" s="7"/>
      <c r="P91" s="7"/>
      <c r="Q91" s="145"/>
      <c r="R91" s="148"/>
      <c r="S91" s="34"/>
      <c r="T91" s="35"/>
      <c r="V91" s="130"/>
    </row>
    <row r="92" spans="1:22" ht="16.15" customHeight="1" thickBot="1">
      <c r="A92" s="41"/>
      <c r="B92" s="7"/>
      <c r="C92" s="7"/>
      <c r="D92" s="7"/>
      <c r="E92" s="55"/>
      <c r="F92" s="7"/>
      <c r="G92" s="53"/>
      <c r="H92" s="7"/>
      <c r="I92" s="37">
        <f>G92*$B$87</f>
        <v>0</v>
      </c>
      <c r="J92" s="7"/>
      <c r="K92" s="13"/>
      <c r="L92" s="7"/>
      <c r="M92" s="108"/>
      <c r="N92" s="109">
        <f>IF((MROUND((M92*I92),25))&lt;(M92*I92),(MROUND((M92*I92),25))+25,(MROUND((M92*I92),25)))</f>
        <v>0</v>
      </c>
      <c r="O92" s="58">
        <f>IF(OR(K92="Naturverjüngung",K92="Wildlinge"),0,N92)</f>
        <v>0</v>
      </c>
      <c r="P92" s="7"/>
      <c r="Q92" s="265"/>
      <c r="R92" s="266"/>
      <c r="S92" s="34"/>
      <c r="T92" s="35"/>
      <c r="V92" s="130"/>
    </row>
    <row r="93" spans="1:22" s="4" customFormat="1" ht="33.75" customHeight="1">
      <c r="A93" s="77"/>
      <c r="B93" s="7"/>
      <c r="C93" s="7"/>
      <c r="D93" s="7"/>
      <c r="E93" s="7"/>
      <c r="F93" s="7"/>
      <c r="G93" s="56"/>
      <c r="H93" s="7"/>
      <c r="I93" s="72"/>
      <c r="J93" s="7"/>
      <c r="K93" s="28"/>
      <c r="L93" s="7"/>
      <c r="M93" s="74"/>
      <c r="N93" s="74"/>
      <c r="O93" s="59"/>
      <c r="P93" s="7"/>
      <c r="Q93" s="28"/>
      <c r="R93" s="52"/>
      <c r="S93" s="78"/>
      <c r="T93" s="79"/>
      <c r="V93" s="131"/>
    </row>
    <row r="94" spans="2:22" ht="30.75" customHeight="1" thickBot="1">
      <c r="B94" s="76" t="s">
        <v>55</v>
      </c>
      <c r="C94" s="76"/>
      <c r="D94" s="1"/>
      <c r="E94" s="5"/>
      <c r="F94" s="5"/>
      <c r="G94" s="80"/>
      <c r="H94" s="5"/>
      <c r="I94" s="32"/>
      <c r="J94" s="5"/>
      <c r="K94" s="81"/>
      <c r="L94" s="5"/>
      <c r="M94" s="241"/>
      <c r="N94" s="241"/>
      <c r="O94" s="5"/>
      <c r="P94" s="82"/>
      <c r="Q94" s="5"/>
      <c r="R94" s="11"/>
      <c r="S94" s="98" t="s">
        <v>59</v>
      </c>
      <c r="T94" s="97">
        <f>SUM(S96:S128)</f>
        <v>7552.124999999999</v>
      </c>
      <c r="U94" s="7"/>
      <c r="V94" s="139">
        <f>SUM(V96:V128)</f>
        <v>8978.6375</v>
      </c>
    </row>
    <row r="95" spans="5:22" ht="22.5" customHeight="1" thickBot="1">
      <c r="E95" s="16" t="s">
        <v>40</v>
      </c>
      <c r="G95" s="15" t="s">
        <v>12</v>
      </c>
      <c r="I95" s="15" t="s">
        <v>7</v>
      </c>
      <c r="J95" s="16"/>
      <c r="K95" s="16" t="s">
        <v>13</v>
      </c>
      <c r="M95" s="16" t="s">
        <v>1</v>
      </c>
      <c r="O95" s="193" t="s">
        <v>14</v>
      </c>
      <c r="Q95" s="15" t="s">
        <v>16</v>
      </c>
      <c r="R95" s="4"/>
      <c r="S95" s="15" t="s">
        <v>15</v>
      </c>
      <c r="V95" s="130" t="s">
        <v>35</v>
      </c>
    </row>
    <row r="96" spans="1:28" ht="16.15" customHeight="1" thickBot="1">
      <c r="A96" s="4"/>
      <c r="D96" s="240" t="s">
        <v>48</v>
      </c>
      <c r="E96" s="87" t="str">
        <f>IF(E59="","",E59)</f>
        <v>Stieleiche</v>
      </c>
      <c r="F96" s="93" t="str">
        <f>IF(OR(K59="Naturverjüngung",K59="Wildlinge"),"NV","")</f>
        <v/>
      </c>
      <c r="G96" s="89">
        <f>IF(O59="","",O59)</f>
        <v>5125</v>
      </c>
      <c r="H96" s="93" t="str">
        <f aca="true" t="shared" si="0" ref="H96:H104">F96</f>
        <v/>
      </c>
      <c r="I96" s="37" t="s">
        <v>24</v>
      </c>
      <c r="J96" s="94" t="str">
        <f aca="true" t="shared" si="1" ref="J96:J104">F96</f>
        <v/>
      </c>
      <c r="K96" s="13">
        <v>1.4</v>
      </c>
      <c r="L96" s="93" t="str">
        <f aca="true" t="shared" si="2" ref="L96:L104">F96</f>
        <v/>
      </c>
      <c r="M96" s="14">
        <f>K96*G96</f>
        <v>7174.999999999999</v>
      </c>
      <c r="N96" s="93" t="str">
        <f aca="true" t="shared" si="3" ref="N96:N104">F96</f>
        <v/>
      </c>
      <c r="O96" s="65">
        <f>IF($O$10+$O$18&gt;160,0.9,0.8)</f>
        <v>0.9</v>
      </c>
      <c r="P96" s="93" t="str">
        <f aca="true" t="shared" si="4" ref="P96:P104">F96</f>
        <v/>
      </c>
      <c r="Q96" s="12"/>
      <c r="R96" s="93" t="str">
        <f aca="true" t="shared" si="5" ref="R96:R104">F96</f>
        <v/>
      </c>
      <c r="S96" s="14">
        <f>IF(Q96="",M96*O96,M96*O96*0.8)</f>
        <v>6457.499999999999</v>
      </c>
      <c r="T96" s="96"/>
      <c r="V96" s="140">
        <f>M96*(1+$V$22)</f>
        <v>7677.249999999999</v>
      </c>
      <c r="Y96" s="4"/>
      <c r="Z96" s="4"/>
      <c r="AA96" s="4"/>
      <c r="AB96" s="4"/>
    </row>
    <row r="97" spans="1:23" ht="16.15" customHeight="1" thickBot="1">
      <c r="A97" s="4"/>
      <c r="D97" s="240"/>
      <c r="E97" s="84"/>
      <c r="F97" s="94"/>
      <c r="G97" s="90"/>
      <c r="H97" s="93"/>
      <c r="I97" s="4"/>
      <c r="J97" s="94"/>
      <c r="K97" s="4"/>
      <c r="L97" s="93"/>
      <c r="M97" s="4"/>
      <c r="N97" s="93"/>
      <c r="O97" s="16"/>
      <c r="P97" s="93"/>
      <c r="Q97" s="4"/>
      <c r="R97" s="93"/>
      <c r="S97" s="4"/>
      <c r="T97" s="4"/>
      <c r="V97" s="133"/>
      <c r="W97" s="4"/>
    </row>
    <row r="98" spans="1:28" ht="16.15" customHeight="1" thickBot="1">
      <c r="A98" s="4"/>
      <c r="D98" s="240"/>
      <c r="E98" s="87" t="str">
        <f>IF(E61="","",E61)</f>
        <v/>
      </c>
      <c r="F98" s="93" t="str">
        <f>IF(OR(K61="Naturverjüngung",K61="Wildlinge"),"NV","")</f>
        <v/>
      </c>
      <c r="G98" s="89">
        <f>IF(O61="","",O61)</f>
        <v>0</v>
      </c>
      <c r="H98" s="93" t="str">
        <f t="shared" si="0"/>
        <v/>
      </c>
      <c r="I98" s="37" t="s">
        <v>24</v>
      </c>
      <c r="J98" s="94" t="str">
        <f t="shared" si="1"/>
        <v/>
      </c>
      <c r="K98" s="13"/>
      <c r="L98" s="93" t="str">
        <f t="shared" si="2"/>
        <v/>
      </c>
      <c r="M98" s="14">
        <f>K98*G98</f>
        <v>0</v>
      </c>
      <c r="N98" s="93" t="str">
        <f t="shared" si="3"/>
        <v/>
      </c>
      <c r="O98" s="65">
        <f>IF($O$10+$O$18&gt;160,0.9,0.8)</f>
        <v>0.9</v>
      </c>
      <c r="P98" s="93" t="str">
        <f t="shared" si="4"/>
        <v/>
      </c>
      <c r="Q98" s="12"/>
      <c r="R98" s="93" t="str">
        <f t="shared" si="5"/>
        <v/>
      </c>
      <c r="S98" s="14">
        <f>IF(Q98="",M98*O98,M98*O98*0.8)</f>
        <v>0</v>
      </c>
      <c r="T98" s="96"/>
      <c r="V98" s="140">
        <f>M98*(1+$V$22)</f>
        <v>0</v>
      </c>
      <c r="X98" s="4"/>
      <c r="Y98" s="4"/>
      <c r="Z98" s="4"/>
      <c r="AA98" s="4"/>
      <c r="AB98" s="4"/>
    </row>
    <row r="99" spans="1:28" ht="16.15" customHeight="1" thickBot="1">
      <c r="A99" s="4"/>
      <c r="D99" s="240"/>
      <c r="E99" s="84"/>
      <c r="F99" s="94"/>
      <c r="G99" s="90"/>
      <c r="H99" s="93"/>
      <c r="I99" s="7"/>
      <c r="J99" s="94"/>
      <c r="K99" s="4"/>
      <c r="L99" s="93"/>
      <c r="M99" s="4"/>
      <c r="N99" s="93"/>
      <c r="O99" s="15"/>
      <c r="P99" s="93"/>
      <c r="Q99" s="7"/>
      <c r="R99" s="93"/>
      <c r="S99" s="4"/>
      <c r="T99" s="4"/>
      <c r="V99" s="133"/>
      <c r="W99" s="4"/>
      <c r="Y99" s="4"/>
      <c r="Z99" s="4"/>
      <c r="AA99" s="4"/>
      <c r="AB99" s="4"/>
    </row>
    <row r="100" spans="1:24" ht="16.15" customHeight="1" thickBot="1">
      <c r="A100" s="4"/>
      <c r="D100" s="240"/>
      <c r="E100" s="87" t="str">
        <f>IF(E63="","",E63)</f>
        <v/>
      </c>
      <c r="F100" s="93" t="str">
        <f>IF(OR(K63="Naturverjüngung",K63="Wildlinge"),"NV","")</f>
        <v/>
      </c>
      <c r="G100" s="89">
        <f>IF(O63="","",O63)</f>
        <v>0</v>
      </c>
      <c r="H100" s="93" t="str">
        <f t="shared" si="0"/>
        <v/>
      </c>
      <c r="I100" s="37" t="s">
        <v>24</v>
      </c>
      <c r="J100" s="94" t="str">
        <f t="shared" si="1"/>
        <v/>
      </c>
      <c r="K100" s="13"/>
      <c r="L100" s="93" t="str">
        <f t="shared" si="2"/>
        <v/>
      </c>
      <c r="M100" s="14">
        <f>K100*G100</f>
        <v>0</v>
      </c>
      <c r="N100" s="93" t="str">
        <f t="shared" si="3"/>
        <v/>
      </c>
      <c r="O100" s="65">
        <f>IF($O$10+$O$18&gt;160,0.9,0.8)</f>
        <v>0.9</v>
      </c>
      <c r="P100" s="93" t="str">
        <f t="shared" si="4"/>
        <v/>
      </c>
      <c r="Q100" s="12"/>
      <c r="R100" s="93" t="str">
        <f t="shared" si="5"/>
        <v/>
      </c>
      <c r="S100" s="14">
        <f>IF(Q100="",M100*O100,M100*O100*0.8)</f>
        <v>0</v>
      </c>
      <c r="T100" s="96"/>
      <c r="V100" s="140">
        <f>M100*(1+$V$22)</f>
        <v>0</v>
      </c>
      <c r="W100" s="4"/>
      <c r="X100" s="4"/>
    </row>
    <row r="101" spans="1:28" ht="30" customHeight="1" thickBot="1">
      <c r="A101" s="4"/>
      <c r="E101" s="85"/>
      <c r="F101" s="94"/>
      <c r="G101" s="83"/>
      <c r="H101" s="93"/>
      <c r="I101" s="4"/>
      <c r="J101" s="94"/>
      <c r="L101" s="93"/>
      <c r="N101" s="93"/>
      <c r="O101" s="15"/>
      <c r="P101" s="93"/>
      <c r="R101" s="93"/>
      <c r="V101" s="133"/>
      <c r="X101" s="4"/>
      <c r="Y101" s="4"/>
      <c r="Z101" s="4"/>
      <c r="AA101" s="4"/>
      <c r="AB101" s="4"/>
    </row>
    <row r="102" spans="4:23" ht="16.5" customHeight="1" thickBot="1">
      <c r="D102" s="240" t="s">
        <v>49</v>
      </c>
      <c r="E102" s="87" t="str">
        <f>IF(E65="","",E65)</f>
        <v>Rotbuche</v>
      </c>
      <c r="F102" s="93" t="str">
        <f>IF(OR(K65="Naturverjüngung",K65="Wildlinge"),"NV","")</f>
        <v/>
      </c>
      <c r="G102" s="89">
        <f>IF(O65="","",O65)</f>
        <v>575</v>
      </c>
      <c r="H102" s="93" t="str">
        <f t="shared" si="0"/>
        <v/>
      </c>
      <c r="I102" s="37" t="s">
        <v>24</v>
      </c>
      <c r="J102" s="94" t="str">
        <f t="shared" si="1"/>
        <v/>
      </c>
      <c r="K102" s="13">
        <v>1.35</v>
      </c>
      <c r="L102" s="93" t="str">
        <f t="shared" si="2"/>
        <v/>
      </c>
      <c r="M102" s="14">
        <f>K102*G102</f>
        <v>776.25</v>
      </c>
      <c r="N102" s="93" t="str">
        <f t="shared" si="3"/>
        <v/>
      </c>
      <c r="O102" s="65">
        <f>IF($O$10+$O$18&gt;160,0.9,0.8)</f>
        <v>0.9</v>
      </c>
      <c r="P102" s="93" t="str">
        <f t="shared" si="4"/>
        <v/>
      </c>
      <c r="Q102" s="12"/>
      <c r="R102" s="93" t="str">
        <f t="shared" si="5"/>
        <v/>
      </c>
      <c r="S102" s="14">
        <f>IF(Q102="",M102*O102,M102*O102*0.8)</f>
        <v>698.625</v>
      </c>
      <c r="T102" s="96"/>
      <c r="V102" s="140">
        <f>M102*(1+$V$22)</f>
        <v>830.5875000000001</v>
      </c>
      <c r="W102" s="4"/>
    </row>
    <row r="103" spans="4:24" ht="16.15" customHeight="1" thickBot="1">
      <c r="D103" s="240"/>
      <c r="E103" s="84"/>
      <c r="F103" s="94"/>
      <c r="G103" s="83"/>
      <c r="H103" s="93"/>
      <c r="I103" s="4"/>
      <c r="J103" s="94"/>
      <c r="L103" s="93"/>
      <c r="N103" s="93"/>
      <c r="O103" s="15"/>
      <c r="P103" s="93"/>
      <c r="R103" s="93"/>
      <c r="V103" s="133"/>
      <c r="X103" s="4"/>
    </row>
    <row r="104" spans="1:28" s="4" customFormat="1" ht="16.15" customHeight="1" thickBot="1">
      <c r="A104" s="3"/>
      <c r="D104" s="240"/>
      <c r="E104" s="87" t="str">
        <f>IF(E67="","",E67)</f>
        <v/>
      </c>
      <c r="F104" s="93" t="str">
        <f>IF(OR(K67="Naturverjüngung",K67="Wildlinge"),"NV","")</f>
        <v/>
      </c>
      <c r="G104" s="89">
        <f>IF(O67="","",O67)</f>
        <v>0</v>
      </c>
      <c r="H104" s="93" t="str">
        <f t="shared" si="0"/>
        <v/>
      </c>
      <c r="I104" s="37" t="s">
        <v>24</v>
      </c>
      <c r="J104" s="94" t="str">
        <f t="shared" si="1"/>
        <v/>
      </c>
      <c r="K104" s="13"/>
      <c r="L104" s="93" t="str">
        <f t="shared" si="2"/>
        <v/>
      </c>
      <c r="M104" s="14">
        <f>K104*G104</f>
        <v>0</v>
      </c>
      <c r="N104" s="93" t="str">
        <f t="shared" si="3"/>
        <v/>
      </c>
      <c r="O104" s="65">
        <f>IF($O$10+$O$18&gt;160,0.9,0.8)</f>
        <v>0.9</v>
      </c>
      <c r="P104" s="93" t="str">
        <f t="shared" si="4"/>
        <v/>
      </c>
      <c r="Q104" s="12"/>
      <c r="R104" s="93" t="str">
        <f t="shared" si="5"/>
        <v/>
      </c>
      <c r="S104" s="14">
        <f>IF(Q104="",M104*O104,M104*O104*0.8)</f>
        <v>0</v>
      </c>
      <c r="T104" s="96"/>
      <c r="V104" s="140">
        <f>M104*(1+$V$22)</f>
        <v>0</v>
      </c>
      <c r="W104" s="3"/>
      <c r="X104" s="3"/>
      <c r="Y104" s="3"/>
      <c r="Z104" s="3"/>
      <c r="AA104" s="3"/>
      <c r="AB104" s="3"/>
    </row>
    <row r="105" spans="2:22" ht="16.15" customHeight="1" thickBot="1">
      <c r="B105" s="86"/>
      <c r="C105" s="86"/>
      <c r="D105" s="240"/>
      <c r="E105" s="85"/>
      <c r="F105" s="94"/>
      <c r="G105" s="83"/>
      <c r="H105" s="93"/>
      <c r="I105" s="4"/>
      <c r="J105" s="94"/>
      <c r="L105" s="93"/>
      <c r="N105" s="93"/>
      <c r="O105" s="15"/>
      <c r="P105" s="93"/>
      <c r="R105" s="93"/>
      <c r="V105" s="133"/>
    </row>
    <row r="106" spans="1:28" s="4" customFormat="1" ht="16.15" customHeight="1" thickBot="1">
      <c r="A106" s="3"/>
      <c r="D106" s="240"/>
      <c r="E106" s="87" t="str">
        <f>IF(E69="","",E69)</f>
        <v/>
      </c>
      <c r="F106" s="93" t="str">
        <f>IF(OR(K69="Naturverjüngung",K69="Wildlinge"),"NV","")</f>
        <v/>
      </c>
      <c r="G106" s="89">
        <f>IF(O69="","",O69)</f>
        <v>0</v>
      </c>
      <c r="H106" s="93" t="str">
        <f>F106</f>
        <v/>
      </c>
      <c r="I106" s="37" t="s">
        <v>24</v>
      </c>
      <c r="J106" s="94" t="str">
        <f>F106</f>
        <v/>
      </c>
      <c r="K106" s="13"/>
      <c r="L106" s="93" t="str">
        <f>F106</f>
        <v/>
      </c>
      <c r="M106" s="14">
        <f>K106*G106</f>
        <v>0</v>
      </c>
      <c r="N106" s="93" t="str">
        <f>F106</f>
        <v/>
      </c>
      <c r="O106" s="65">
        <f>IF($O$10+$O$18&gt;160,0.9,0.8)</f>
        <v>0.9</v>
      </c>
      <c r="P106" s="93" t="str">
        <f>F106</f>
        <v/>
      </c>
      <c r="Q106" s="12"/>
      <c r="R106" s="93" t="str">
        <f>F106</f>
        <v/>
      </c>
      <c r="S106" s="14">
        <f>IF(Q106="",M106*O106,M106*O106*0.8)</f>
        <v>0</v>
      </c>
      <c r="T106" s="96"/>
      <c r="V106" s="140">
        <f>M106*(1+$V$22)</f>
        <v>0</v>
      </c>
      <c r="W106" s="3"/>
      <c r="X106" s="3"/>
      <c r="Y106" s="3"/>
      <c r="Z106" s="3"/>
      <c r="AA106" s="3"/>
      <c r="AB106" s="3"/>
    </row>
    <row r="107" spans="1:28" s="4" customFormat="1" ht="15.75" customHeight="1" thickBot="1">
      <c r="A107" s="3"/>
      <c r="D107" s="240"/>
      <c r="E107" s="85"/>
      <c r="F107" s="93"/>
      <c r="G107" s="90"/>
      <c r="H107" s="93"/>
      <c r="I107" s="7"/>
      <c r="J107" s="94"/>
      <c r="L107" s="93"/>
      <c r="N107" s="93"/>
      <c r="O107" s="15"/>
      <c r="P107" s="93"/>
      <c r="Q107" s="7"/>
      <c r="R107" s="93"/>
      <c r="V107" s="133"/>
      <c r="W107" s="3"/>
      <c r="X107" s="3"/>
      <c r="Y107" s="3"/>
      <c r="Z107" s="3"/>
      <c r="AA107" s="3"/>
      <c r="AB107" s="3"/>
    </row>
    <row r="108" spans="4:22" ht="16.15" customHeight="1" thickBot="1">
      <c r="D108" s="240"/>
      <c r="E108" s="87" t="str">
        <f>IF(E71="","",E71)</f>
        <v/>
      </c>
      <c r="F108" s="93" t="str">
        <f>IF(OR(K71="Naturverjüngung",K71="Wildlinge"),"NV","")</f>
        <v/>
      </c>
      <c r="G108" s="89">
        <f>IF(O71="","",O71)</f>
        <v>0</v>
      </c>
      <c r="H108" s="93" t="str">
        <f aca="true" t="shared" si="6" ref="H108:H128">F108</f>
        <v/>
      </c>
      <c r="I108" s="37" t="s">
        <v>24</v>
      </c>
      <c r="J108" s="94" t="str">
        <f aca="true" t="shared" si="7" ref="J108:J128">F108</f>
        <v/>
      </c>
      <c r="K108" s="13"/>
      <c r="L108" s="93" t="str">
        <f aca="true" t="shared" si="8" ref="L108:L128">F108</f>
        <v/>
      </c>
      <c r="M108" s="14">
        <f>K108*G108</f>
        <v>0</v>
      </c>
      <c r="N108" s="93" t="str">
        <f aca="true" t="shared" si="9" ref="N108:N128">F108</f>
        <v/>
      </c>
      <c r="O108" s="65">
        <f>IF($O$10+$O$18&gt;160,0.9,0.8)</f>
        <v>0.9</v>
      </c>
      <c r="P108" s="93" t="str">
        <f aca="true" t="shared" si="10" ref="P108:P128">F108</f>
        <v/>
      </c>
      <c r="Q108" s="12"/>
      <c r="R108" s="93" t="str">
        <f aca="true" t="shared" si="11" ref="R108:R128">F108</f>
        <v/>
      </c>
      <c r="S108" s="14">
        <f>IF(Q108="",M108*O108,M108*O108*0.8)</f>
        <v>0</v>
      </c>
      <c r="T108" s="96"/>
      <c r="V108" s="140">
        <f>M108*(1+$V$22)</f>
        <v>0</v>
      </c>
    </row>
    <row r="109" spans="1:28" s="4" customFormat="1" ht="30" customHeight="1" thickBot="1">
      <c r="A109" s="3"/>
      <c r="E109" s="85"/>
      <c r="F109" s="93"/>
      <c r="G109" s="83"/>
      <c r="H109" s="93"/>
      <c r="J109" s="94"/>
      <c r="K109" s="3"/>
      <c r="L109" s="93"/>
      <c r="M109" s="3"/>
      <c r="N109" s="93"/>
      <c r="O109" s="15"/>
      <c r="P109" s="93"/>
      <c r="Q109" s="3"/>
      <c r="R109" s="93"/>
      <c r="S109" s="3"/>
      <c r="T109" s="3"/>
      <c r="V109" s="133"/>
      <c r="W109" s="3"/>
      <c r="X109" s="3"/>
      <c r="Y109" s="3"/>
      <c r="Z109" s="3"/>
      <c r="AA109" s="3"/>
      <c r="AB109" s="3"/>
    </row>
    <row r="110" spans="4:22" ht="15.75" customHeight="1" thickBot="1">
      <c r="D110" s="240" t="s">
        <v>50</v>
      </c>
      <c r="E110" s="87" t="str">
        <f>IF(E73="","",E73)</f>
        <v>Bergahorn</v>
      </c>
      <c r="F110" s="93" t="str">
        <f>IF(OR(K73="Naturverjüngung",K73="Wildlinge"),"NV","")</f>
        <v>NV</v>
      </c>
      <c r="G110" s="89">
        <f>IF(O73="","",O73)</f>
        <v>0</v>
      </c>
      <c r="H110" s="93" t="str">
        <f t="shared" si="6"/>
        <v>NV</v>
      </c>
      <c r="I110" s="37" t="s">
        <v>24</v>
      </c>
      <c r="J110" s="94" t="str">
        <f t="shared" si="7"/>
        <v>NV</v>
      </c>
      <c r="K110" s="13">
        <v>1.3</v>
      </c>
      <c r="L110" s="93" t="str">
        <f t="shared" si="8"/>
        <v>NV</v>
      </c>
      <c r="M110" s="14">
        <f>K110*G110</f>
        <v>0</v>
      </c>
      <c r="N110" s="93" t="str">
        <f t="shared" si="9"/>
        <v>NV</v>
      </c>
      <c r="O110" s="65">
        <f>IF($O$10+$O$18&gt;160,0.9,0.8)</f>
        <v>0.9</v>
      </c>
      <c r="P110" s="93" t="str">
        <f t="shared" si="10"/>
        <v>NV</v>
      </c>
      <c r="Q110" s="12"/>
      <c r="R110" s="93" t="str">
        <f t="shared" si="11"/>
        <v>NV</v>
      </c>
      <c r="S110" s="14">
        <f>IF(Q110="",M110*O110,M110*O110*0.8)</f>
        <v>0</v>
      </c>
      <c r="T110" s="96"/>
      <c r="V110" s="140">
        <f>M110*(1+$V$22)</f>
        <v>0</v>
      </c>
    </row>
    <row r="111" spans="4:22" ht="15.75" customHeight="1" thickBot="1">
      <c r="D111" s="240"/>
      <c r="E111" s="85"/>
      <c r="F111" s="94"/>
      <c r="G111" s="83"/>
      <c r="H111" s="93"/>
      <c r="I111" s="4"/>
      <c r="J111" s="94"/>
      <c r="L111" s="93"/>
      <c r="N111" s="93"/>
      <c r="O111" s="15"/>
      <c r="P111" s="93"/>
      <c r="R111" s="93"/>
      <c r="V111" s="133"/>
    </row>
    <row r="112" spans="4:22" ht="15.75" customHeight="1" thickBot="1">
      <c r="D112" s="240"/>
      <c r="E112" s="87" t="str">
        <f>IF(E75="","",E75)</f>
        <v xml:space="preserve">Winterlinde </v>
      </c>
      <c r="F112" s="93" t="str">
        <f>IF(OR(K75="Naturverjüngung",K75="Wildlinge"),"NV","")</f>
        <v/>
      </c>
      <c r="G112" s="89">
        <f>IF(O75="","",O75)</f>
        <v>200</v>
      </c>
      <c r="H112" s="93" t="str">
        <f t="shared" si="6"/>
        <v/>
      </c>
      <c r="I112" s="37" t="s">
        <v>24</v>
      </c>
      <c r="J112" s="94" t="str">
        <f t="shared" si="7"/>
        <v/>
      </c>
      <c r="K112" s="13">
        <v>1.3</v>
      </c>
      <c r="L112" s="93" t="str">
        <f t="shared" si="8"/>
        <v/>
      </c>
      <c r="M112" s="14">
        <f>K112*G112</f>
        <v>260</v>
      </c>
      <c r="N112" s="93" t="str">
        <f t="shared" si="9"/>
        <v/>
      </c>
      <c r="O112" s="65">
        <f>IF($O$10+$O$18&gt;160,0.9,0.8)</f>
        <v>0.9</v>
      </c>
      <c r="P112" s="93" t="str">
        <f t="shared" si="10"/>
        <v/>
      </c>
      <c r="Q112" s="12"/>
      <c r="R112" s="93" t="str">
        <f t="shared" si="11"/>
        <v/>
      </c>
      <c r="S112" s="14">
        <f>IF(Q112="",M112*O112,M112*O112*0.8)</f>
        <v>234</v>
      </c>
      <c r="T112" s="96"/>
      <c r="V112" s="140">
        <f>M112*(1+$V$22)</f>
        <v>278.2</v>
      </c>
    </row>
    <row r="113" spans="4:22" ht="15.75" customHeight="1" thickBot="1">
      <c r="D113" s="240"/>
      <c r="E113" s="85"/>
      <c r="F113" s="94"/>
      <c r="G113" s="83"/>
      <c r="H113" s="93"/>
      <c r="I113" s="4"/>
      <c r="J113" s="94"/>
      <c r="L113" s="93"/>
      <c r="N113" s="93"/>
      <c r="O113" s="15"/>
      <c r="P113" s="93"/>
      <c r="R113" s="93"/>
      <c r="V113" s="133"/>
    </row>
    <row r="114" spans="4:22" ht="15.75" customHeight="1" thickBot="1">
      <c r="D114" s="240"/>
      <c r="E114" s="87" t="str">
        <f>IF(E77="","",E77)</f>
        <v/>
      </c>
      <c r="F114" s="93" t="str">
        <f>IF(OR(K77="Naturverjüngung",K77="Wildlinge"),"NV","")</f>
        <v/>
      </c>
      <c r="G114" s="89">
        <f>IF(O77="","",O77)</f>
        <v>0</v>
      </c>
      <c r="H114" s="93" t="str">
        <f t="shared" si="6"/>
        <v/>
      </c>
      <c r="I114" s="37" t="s">
        <v>24</v>
      </c>
      <c r="J114" s="94" t="str">
        <f t="shared" si="7"/>
        <v/>
      </c>
      <c r="K114" s="13"/>
      <c r="L114" s="93" t="str">
        <f t="shared" si="8"/>
        <v/>
      </c>
      <c r="M114" s="14">
        <f>K114*G114</f>
        <v>0</v>
      </c>
      <c r="N114" s="93" t="str">
        <f t="shared" si="9"/>
        <v/>
      </c>
      <c r="O114" s="65">
        <f>IF($O$10+$O$18&gt;160,0.9,0.8)</f>
        <v>0.9</v>
      </c>
      <c r="P114" s="93" t="str">
        <f t="shared" si="10"/>
        <v/>
      </c>
      <c r="Q114" s="12"/>
      <c r="R114" s="93" t="str">
        <f t="shared" si="11"/>
        <v/>
      </c>
      <c r="S114" s="14">
        <f>IF(Q114="",M114*O114,M114*O114*0.8)</f>
        <v>0</v>
      </c>
      <c r="T114" s="96"/>
      <c r="V114" s="140">
        <f>M114*(1+$V$22)</f>
        <v>0</v>
      </c>
    </row>
    <row r="115" spans="4:22" ht="15.75" customHeight="1" thickBot="1">
      <c r="D115" s="240"/>
      <c r="E115" s="85"/>
      <c r="F115" s="94"/>
      <c r="G115" s="83"/>
      <c r="H115" s="93"/>
      <c r="I115" s="4"/>
      <c r="J115" s="94"/>
      <c r="L115" s="93"/>
      <c r="N115" s="93"/>
      <c r="O115" s="15"/>
      <c r="P115" s="93"/>
      <c r="R115" s="93"/>
      <c r="V115" s="133"/>
    </row>
    <row r="116" spans="4:22" ht="15.75" customHeight="1" thickBot="1">
      <c r="D116" s="240"/>
      <c r="E116" s="87" t="str">
        <f>IF(E79="","",E79)</f>
        <v/>
      </c>
      <c r="F116" s="93" t="str">
        <f>IF(OR(K79="Naturverjüngung",K79="Wildlinge"),"NV","")</f>
        <v/>
      </c>
      <c r="G116" s="89">
        <f>IF(O79="","",O79)</f>
        <v>0</v>
      </c>
      <c r="H116" s="93" t="str">
        <f t="shared" si="6"/>
        <v/>
      </c>
      <c r="I116" s="37" t="s">
        <v>24</v>
      </c>
      <c r="J116" s="94" t="str">
        <f t="shared" si="7"/>
        <v/>
      </c>
      <c r="K116" s="13"/>
      <c r="L116" s="93" t="str">
        <f t="shared" si="8"/>
        <v/>
      </c>
      <c r="M116" s="14">
        <f>K116*G116</f>
        <v>0</v>
      </c>
      <c r="N116" s="93" t="str">
        <f t="shared" si="9"/>
        <v/>
      </c>
      <c r="O116" s="65">
        <f>IF($O$10+$O$18&gt;160,0.9,0.8)</f>
        <v>0.9</v>
      </c>
      <c r="P116" s="93" t="str">
        <f t="shared" si="10"/>
        <v/>
      </c>
      <c r="Q116" s="12"/>
      <c r="R116" s="93" t="str">
        <f t="shared" si="11"/>
        <v/>
      </c>
      <c r="S116" s="14">
        <f>IF(Q116="",M116*O116,M116*O116*0.8)</f>
        <v>0</v>
      </c>
      <c r="T116" s="96"/>
      <c r="V116" s="140">
        <f>M116*(1+$V$22)</f>
        <v>0</v>
      </c>
    </row>
    <row r="117" spans="4:22" ht="15.75" customHeight="1" thickBot="1">
      <c r="D117" s="240"/>
      <c r="E117" s="85"/>
      <c r="F117" s="94"/>
      <c r="G117" s="83"/>
      <c r="H117" s="93"/>
      <c r="I117" s="4"/>
      <c r="J117" s="94"/>
      <c r="L117" s="93"/>
      <c r="N117" s="93"/>
      <c r="O117" s="15"/>
      <c r="P117" s="93"/>
      <c r="R117" s="93"/>
      <c r="V117" s="133"/>
    </row>
    <row r="118" spans="4:22" ht="15.75" customHeight="1" thickBot="1">
      <c r="D118" s="240"/>
      <c r="E118" s="87" t="str">
        <f>IF(E81="","",E81)</f>
        <v/>
      </c>
      <c r="F118" s="93" t="str">
        <f>IF(OR(K81="Naturverjüngung",K81="Wildlinge"),"NV","")</f>
        <v/>
      </c>
      <c r="G118" s="89">
        <f>IF(O81="","",O81)</f>
        <v>0</v>
      </c>
      <c r="H118" s="93" t="str">
        <f t="shared" si="6"/>
        <v/>
      </c>
      <c r="I118" s="37" t="s">
        <v>24</v>
      </c>
      <c r="J118" s="94" t="str">
        <f t="shared" si="7"/>
        <v/>
      </c>
      <c r="K118" s="13"/>
      <c r="L118" s="93" t="str">
        <f t="shared" si="8"/>
        <v/>
      </c>
      <c r="M118" s="14">
        <f>K118*G118</f>
        <v>0</v>
      </c>
      <c r="N118" s="93" t="str">
        <f t="shared" si="9"/>
        <v/>
      </c>
      <c r="O118" s="65">
        <f>IF($O$10+$O$18&gt;160,0.9,0.8)</f>
        <v>0.9</v>
      </c>
      <c r="P118" s="93" t="str">
        <f t="shared" si="10"/>
        <v/>
      </c>
      <c r="Q118" s="12"/>
      <c r="R118" s="93" t="str">
        <f t="shared" si="11"/>
        <v/>
      </c>
      <c r="S118" s="14">
        <f>IF(Q118="",M118*O118,M118*O118*0.8)</f>
        <v>0</v>
      </c>
      <c r="T118" s="96"/>
      <c r="V118" s="140">
        <f>M118*(1+$V$22)</f>
        <v>0</v>
      </c>
    </row>
    <row r="119" spans="4:22" ht="15.75" customHeight="1" thickBot="1">
      <c r="D119" s="240"/>
      <c r="E119" s="85"/>
      <c r="F119" s="93"/>
      <c r="G119" s="83"/>
      <c r="H119" s="93"/>
      <c r="I119" s="4"/>
      <c r="J119" s="94"/>
      <c r="L119" s="93"/>
      <c r="N119" s="93"/>
      <c r="O119" s="15"/>
      <c r="P119" s="93"/>
      <c r="R119" s="93"/>
      <c r="V119" s="133"/>
    </row>
    <row r="120" spans="4:22" ht="15.75" customHeight="1" thickBot="1">
      <c r="D120" s="240"/>
      <c r="E120" s="87" t="str">
        <f>IF(E83="","",E83)</f>
        <v/>
      </c>
      <c r="F120" s="93" t="str">
        <f>IF(OR(K83="Naturverjüngung",K83="Wildlinge"),"NV","")</f>
        <v/>
      </c>
      <c r="G120" s="89">
        <f>IF(O83="","",O83)</f>
        <v>0</v>
      </c>
      <c r="H120" s="93" t="str">
        <f t="shared" si="6"/>
        <v/>
      </c>
      <c r="I120" s="37" t="s">
        <v>24</v>
      </c>
      <c r="J120" s="94" t="str">
        <f t="shared" si="7"/>
        <v/>
      </c>
      <c r="K120" s="13"/>
      <c r="L120" s="93" t="str">
        <f t="shared" si="8"/>
        <v/>
      </c>
      <c r="M120" s="14">
        <f>K120*G120</f>
        <v>0</v>
      </c>
      <c r="N120" s="93" t="str">
        <f t="shared" si="9"/>
        <v/>
      </c>
      <c r="O120" s="65">
        <f>IF($O$10+$O$18&gt;160,0.9,0.8)</f>
        <v>0.9</v>
      </c>
      <c r="P120" s="93" t="str">
        <f t="shared" si="10"/>
        <v/>
      </c>
      <c r="Q120" s="12"/>
      <c r="R120" s="93" t="str">
        <f t="shared" si="11"/>
        <v/>
      </c>
      <c r="S120" s="14">
        <f>IF(Q120="",M120*O120,M120*O120*0.8)</f>
        <v>0</v>
      </c>
      <c r="T120" s="96"/>
      <c r="V120" s="140">
        <f>M120*(1+$V$22)</f>
        <v>0</v>
      </c>
    </row>
    <row r="121" spans="5:22" ht="30" customHeight="1" thickBot="1">
      <c r="E121" s="85"/>
      <c r="F121" s="94"/>
      <c r="G121" s="83"/>
      <c r="H121" s="93"/>
      <c r="I121" s="4"/>
      <c r="J121" s="94"/>
      <c r="L121" s="93"/>
      <c r="N121" s="93"/>
      <c r="O121" s="15"/>
      <c r="P121" s="93"/>
      <c r="R121" s="93"/>
      <c r="V121" s="133"/>
    </row>
    <row r="122" spans="4:22" ht="15.75" customHeight="1" thickBot="1">
      <c r="D122" s="240" t="s">
        <v>54</v>
      </c>
      <c r="E122" s="87" t="str">
        <f>IF(E86="","",E86)</f>
        <v>Eingr. Weissdorn</v>
      </c>
      <c r="F122" s="93" t="str">
        <f>IF(OR(K86="Naturverjüngung",K86="Wildlinge"),"NV","")</f>
        <v/>
      </c>
      <c r="G122" s="89">
        <f>IF(O86="","",O86)</f>
        <v>150</v>
      </c>
      <c r="H122" s="93" t="str">
        <f t="shared" si="6"/>
        <v/>
      </c>
      <c r="I122" s="37" t="s">
        <v>24</v>
      </c>
      <c r="J122" s="94" t="str">
        <f t="shared" si="7"/>
        <v/>
      </c>
      <c r="K122" s="13">
        <v>1.2</v>
      </c>
      <c r="L122" s="93" t="str">
        <f t="shared" si="8"/>
        <v/>
      </c>
      <c r="M122" s="14">
        <f>K122*G122</f>
        <v>180</v>
      </c>
      <c r="N122" s="93" t="str">
        <f t="shared" si="9"/>
        <v/>
      </c>
      <c r="O122" s="65">
        <f>IF($O$10+$O$18&gt;160,0.9,0.8)</f>
        <v>0.9</v>
      </c>
      <c r="P122" s="93" t="str">
        <f t="shared" si="10"/>
        <v/>
      </c>
      <c r="Q122" s="12"/>
      <c r="R122" s="93" t="str">
        <f t="shared" si="11"/>
        <v/>
      </c>
      <c r="S122" s="14">
        <f>IF(Q122="",M122*O122,M122*O122*0.8)</f>
        <v>162</v>
      </c>
      <c r="T122" s="96"/>
      <c r="V122" s="140">
        <f>M122*(1+$V$22)</f>
        <v>192.60000000000002</v>
      </c>
    </row>
    <row r="123" spans="4:22" ht="15.75" customHeight="1" thickBot="1">
      <c r="D123" s="240"/>
      <c r="E123" s="85"/>
      <c r="F123" s="94"/>
      <c r="G123" s="83"/>
      <c r="H123" s="93"/>
      <c r="I123" s="4"/>
      <c r="J123" s="94"/>
      <c r="L123" s="93"/>
      <c r="N123" s="93"/>
      <c r="O123" s="15"/>
      <c r="P123" s="93"/>
      <c r="R123" s="93"/>
      <c r="V123" s="133"/>
    </row>
    <row r="124" spans="4:22" ht="15.75" customHeight="1" thickBot="1">
      <c r="D124" s="240"/>
      <c r="E124" s="87" t="str">
        <f>IF(E88="","",E88)</f>
        <v>Schlehe</v>
      </c>
      <c r="F124" s="93" t="str">
        <f>IF(OR(K88="Naturverjüngung",K88="Wildlinge"),"NV","")</f>
        <v>NV</v>
      </c>
      <c r="G124" s="89">
        <f>IF(O88="","",O88)</f>
        <v>0</v>
      </c>
      <c r="H124" s="93" t="str">
        <f t="shared" si="6"/>
        <v>NV</v>
      </c>
      <c r="I124" s="37" t="s">
        <v>24</v>
      </c>
      <c r="J124" s="94" t="str">
        <f t="shared" si="7"/>
        <v>NV</v>
      </c>
      <c r="K124" s="13">
        <v>1.2</v>
      </c>
      <c r="L124" s="93" t="str">
        <f t="shared" si="8"/>
        <v>NV</v>
      </c>
      <c r="M124" s="14">
        <f>K124*G124</f>
        <v>0</v>
      </c>
      <c r="N124" s="93" t="str">
        <f t="shared" si="9"/>
        <v>NV</v>
      </c>
      <c r="O124" s="65">
        <f>IF($O$10+$O$18&gt;160,0.9,0.8)</f>
        <v>0.9</v>
      </c>
      <c r="P124" s="93" t="str">
        <f t="shared" si="10"/>
        <v>NV</v>
      </c>
      <c r="Q124" s="12"/>
      <c r="R124" s="93" t="str">
        <f t="shared" si="11"/>
        <v>NV</v>
      </c>
      <c r="S124" s="14">
        <f>IF(Q124="",M124*O124,M124*O124*0.8)</f>
        <v>0</v>
      </c>
      <c r="T124" s="96"/>
      <c r="V124" s="140">
        <f>M124*(1+$V$22)</f>
        <v>0</v>
      </c>
    </row>
    <row r="125" spans="4:22" ht="15.75" customHeight="1" thickBot="1">
      <c r="D125" s="240"/>
      <c r="E125" s="85"/>
      <c r="F125" s="94"/>
      <c r="G125" s="83"/>
      <c r="H125" s="93"/>
      <c r="I125" s="4"/>
      <c r="J125" s="94"/>
      <c r="L125" s="93"/>
      <c r="N125" s="93"/>
      <c r="O125" s="15"/>
      <c r="P125" s="93"/>
      <c r="R125" s="93"/>
      <c r="V125" s="133"/>
    </row>
    <row r="126" spans="4:22" ht="15.75" customHeight="1" thickBot="1">
      <c r="D126" s="240"/>
      <c r="E126" s="87" t="str">
        <f>IF(E90="","",E90)</f>
        <v/>
      </c>
      <c r="F126" s="93" t="str">
        <f>IF(OR(K90="Naturverjüngung",K90="Wildlinge"),"NV","")</f>
        <v/>
      </c>
      <c r="G126" s="89">
        <f>IF(O90="","",O90)</f>
        <v>0</v>
      </c>
      <c r="H126" s="93" t="str">
        <f t="shared" si="6"/>
        <v/>
      </c>
      <c r="I126" s="37" t="s">
        <v>24</v>
      </c>
      <c r="J126" s="94" t="str">
        <f t="shared" si="7"/>
        <v/>
      </c>
      <c r="K126" s="13"/>
      <c r="L126" s="93" t="str">
        <f t="shared" si="8"/>
        <v/>
      </c>
      <c r="M126" s="14">
        <f>K126*G126</f>
        <v>0</v>
      </c>
      <c r="N126" s="93" t="str">
        <f t="shared" si="9"/>
        <v/>
      </c>
      <c r="O126" s="65">
        <f>IF($O$10+$O$18&gt;160,0.9,0.8)</f>
        <v>0.9</v>
      </c>
      <c r="P126" s="93" t="str">
        <f t="shared" si="10"/>
        <v/>
      </c>
      <c r="Q126" s="12"/>
      <c r="R126" s="93" t="str">
        <f t="shared" si="11"/>
        <v/>
      </c>
      <c r="S126" s="14">
        <f>IF(Q126="",M126*O126,M126*O126*0.8)</f>
        <v>0</v>
      </c>
      <c r="T126" s="96"/>
      <c r="V126" s="140">
        <f>M126*(1+$V$22)</f>
        <v>0</v>
      </c>
    </row>
    <row r="127" spans="4:22" ht="15.75" customHeight="1" thickBot="1">
      <c r="D127" s="240"/>
      <c r="E127" s="85"/>
      <c r="F127" s="94"/>
      <c r="G127" s="83"/>
      <c r="H127" s="93"/>
      <c r="I127" s="4"/>
      <c r="J127" s="94"/>
      <c r="L127" s="93"/>
      <c r="N127" s="93"/>
      <c r="O127" s="15"/>
      <c r="P127" s="93"/>
      <c r="R127" s="93"/>
      <c r="V127" s="133"/>
    </row>
    <row r="128" spans="4:22" ht="15.75" customHeight="1" thickBot="1">
      <c r="D128" s="240"/>
      <c r="E128" s="87" t="str">
        <f>IF(E92="","",E92)</f>
        <v/>
      </c>
      <c r="F128" s="93" t="str">
        <f>IF(OR(K92="Naturverjüngung",K92="Wildlinge"),"NV","")</f>
        <v/>
      </c>
      <c r="G128" s="89">
        <f>IF(O92="","",O92)</f>
        <v>0</v>
      </c>
      <c r="H128" s="93" t="str">
        <f t="shared" si="6"/>
        <v/>
      </c>
      <c r="I128" s="37" t="s">
        <v>24</v>
      </c>
      <c r="J128" s="94" t="str">
        <f t="shared" si="7"/>
        <v/>
      </c>
      <c r="K128" s="13"/>
      <c r="L128" s="93" t="str">
        <f t="shared" si="8"/>
        <v/>
      </c>
      <c r="M128" s="14">
        <f>K128*G128</f>
        <v>0</v>
      </c>
      <c r="N128" s="93" t="str">
        <f t="shared" si="9"/>
        <v/>
      </c>
      <c r="O128" s="65">
        <f>IF($O$10+$O$18&gt;160,0.9,0.8)</f>
        <v>0.9</v>
      </c>
      <c r="P128" s="93" t="str">
        <f t="shared" si="10"/>
        <v/>
      </c>
      <c r="Q128" s="12"/>
      <c r="R128" s="93" t="str">
        <f t="shared" si="11"/>
        <v/>
      </c>
      <c r="S128" s="14">
        <f>IF(Q128="",M128*O128,M128*O128*0.8)</f>
        <v>0</v>
      </c>
      <c r="T128" s="96"/>
      <c r="V128" s="140">
        <f>M128*(1+$V$22)</f>
        <v>0</v>
      </c>
    </row>
    <row r="129" spans="7:22" ht="30" customHeight="1">
      <c r="G129" s="4"/>
      <c r="L129" s="4"/>
      <c r="M129" s="4"/>
      <c r="O129" s="4"/>
      <c r="V129" s="133"/>
    </row>
    <row r="130" spans="2:22" ht="30" customHeight="1" thickBot="1">
      <c r="B130" s="76" t="s">
        <v>56</v>
      </c>
      <c r="C130" s="76"/>
      <c r="D130" s="9"/>
      <c r="E130" s="9"/>
      <c r="F130" s="9"/>
      <c r="G130" s="5"/>
      <c r="H130" s="9"/>
      <c r="I130" s="9"/>
      <c r="J130" s="9"/>
      <c r="K130" s="9"/>
      <c r="L130" s="5"/>
      <c r="M130" s="5"/>
      <c r="N130" s="9"/>
      <c r="O130" s="5"/>
      <c r="P130" s="9"/>
      <c r="Q130" s="9"/>
      <c r="R130" s="9"/>
      <c r="S130" s="98" t="s">
        <v>59</v>
      </c>
      <c r="T130" s="97">
        <f>SUM(S132:S139)</f>
        <v>5602.5</v>
      </c>
      <c r="U130" s="7"/>
      <c r="V130" s="139">
        <f>SUM(V132:V139)</f>
        <v>7407.75</v>
      </c>
    </row>
    <row r="131" spans="2:22" ht="25.5" customHeight="1" thickBot="1">
      <c r="B131" s="2" t="s">
        <v>26</v>
      </c>
      <c r="C131" s="2"/>
      <c r="E131" s="16" t="s">
        <v>57</v>
      </c>
      <c r="G131" s="16" t="s">
        <v>12</v>
      </c>
      <c r="I131" s="15" t="s">
        <v>7</v>
      </c>
      <c r="J131" s="16"/>
      <c r="K131" s="16" t="s">
        <v>13</v>
      </c>
      <c r="M131" s="16" t="s">
        <v>1</v>
      </c>
      <c r="O131" s="193" t="s">
        <v>14</v>
      </c>
      <c r="Q131" s="15" t="s">
        <v>16</v>
      </c>
      <c r="R131" s="4"/>
      <c r="S131" s="15" t="s">
        <v>15</v>
      </c>
      <c r="T131" s="15"/>
      <c r="V131" s="130" t="s">
        <v>35</v>
      </c>
    </row>
    <row r="132" spans="4:22" ht="16.15" customHeight="1" thickBot="1">
      <c r="D132" s="4"/>
      <c r="E132" s="36" t="s">
        <v>27</v>
      </c>
      <c r="F132" s="4"/>
      <c r="G132" s="180">
        <v>6050</v>
      </c>
      <c r="I132" s="91" t="s">
        <v>24</v>
      </c>
      <c r="J132" s="7"/>
      <c r="K132" s="13">
        <v>0.5</v>
      </c>
      <c r="L132" s="4"/>
      <c r="M132" s="14">
        <f>K132*G132</f>
        <v>3025</v>
      </c>
      <c r="O132" s="65">
        <f>IF($O$10+$O$18&gt;160,0.9,0.8)</f>
        <v>0.9</v>
      </c>
      <c r="Q132" s="12"/>
      <c r="R132" s="4"/>
      <c r="S132" s="14">
        <f>IF(Q132="",M132*O132,M132*O132*0.8)</f>
        <v>2722.5</v>
      </c>
      <c r="T132" s="96"/>
      <c r="V132" s="140">
        <f>M132*(1+$V$21)</f>
        <v>3599.75</v>
      </c>
    </row>
    <row r="133" spans="4:22" ht="15.75" customHeight="1" thickBot="1">
      <c r="D133" s="4"/>
      <c r="E133" s="38"/>
      <c r="F133" s="4"/>
      <c r="G133" s="27"/>
      <c r="H133" s="4"/>
      <c r="I133" s="72"/>
      <c r="J133" s="7"/>
      <c r="K133" s="28"/>
      <c r="L133" s="4"/>
      <c r="M133" s="29"/>
      <c r="O133" s="30"/>
      <c r="Q133" s="72"/>
      <c r="R133" s="4"/>
      <c r="S133" s="31"/>
      <c r="T133" s="31"/>
      <c r="V133" s="133"/>
    </row>
    <row r="134" spans="4:22" ht="16.15" customHeight="1" thickBot="1">
      <c r="D134" s="4"/>
      <c r="E134" s="36"/>
      <c r="F134" s="4"/>
      <c r="G134" s="180"/>
      <c r="I134" s="91" t="s">
        <v>24</v>
      </c>
      <c r="J134" s="7"/>
      <c r="K134" s="13"/>
      <c r="M134" s="14">
        <f>K134*G134</f>
        <v>0</v>
      </c>
      <c r="O134" s="65">
        <f>IF($O$10+$O$18&gt;160,0.9,0.8)</f>
        <v>0.9</v>
      </c>
      <c r="Q134" s="12"/>
      <c r="R134" s="4"/>
      <c r="S134" s="14">
        <f>IF(Q134="",M134*O134,M134*O134*0.8)</f>
        <v>0</v>
      </c>
      <c r="T134" s="96"/>
      <c r="V134" s="140">
        <f>M134*(1+$V$21)</f>
        <v>0</v>
      </c>
    </row>
    <row r="135" spans="4:22" ht="30" customHeight="1">
      <c r="D135" s="4"/>
      <c r="E135" s="38"/>
      <c r="F135" s="4"/>
      <c r="G135" s="27"/>
      <c r="H135" s="4"/>
      <c r="I135" s="72"/>
      <c r="J135" s="7"/>
      <c r="K135" s="28"/>
      <c r="L135" s="4"/>
      <c r="M135" s="29"/>
      <c r="O135" s="30"/>
      <c r="Q135" s="72"/>
      <c r="R135" s="4"/>
      <c r="S135" s="31"/>
      <c r="T135" s="31"/>
      <c r="V135" s="141"/>
    </row>
    <row r="136" spans="2:22" ht="16.15" customHeight="1" thickBot="1">
      <c r="B136" s="95" t="s">
        <v>34</v>
      </c>
      <c r="C136" s="95"/>
      <c r="D136" s="4"/>
      <c r="E136" s="73"/>
      <c r="F136" s="4"/>
      <c r="G136" s="27"/>
      <c r="H136" s="4"/>
      <c r="I136" s="72"/>
      <c r="J136" s="7"/>
      <c r="K136" s="28"/>
      <c r="M136" s="29"/>
      <c r="O136" s="30"/>
      <c r="Q136" s="72"/>
      <c r="R136" s="4"/>
      <c r="S136" s="31"/>
      <c r="T136" s="31"/>
      <c r="V136" s="133"/>
    </row>
    <row r="137" spans="4:22" ht="16.15" customHeight="1" thickBot="1">
      <c r="D137" s="4"/>
      <c r="E137" s="36" t="s">
        <v>125</v>
      </c>
      <c r="F137" s="4"/>
      <c r="G137" s="26">
        <v>400</v>
      </c>
      <c r="I137" s="13" t="s">
        <v>28</v>
      </c>
      <c r="J137" s="7"/>
      <c r="K137" s="13">
        <v>8</v>
      </c>
      <c r="L137" s="4"/>
      <c r="M137" s="14">
        <f>K137*G137</f>
        <v>3200</v>
      </c>
      <c r="O137" s="65">
        <f>IF($O$10+$O$18&gt;160,0.9,0.8)</f>
        <v>0.9</v>
      </c>
      <c r="Q137" s="12"/>
      <c r="R137" s="4"/>
      <c r="S137" s="14">
        <f>IF(Q137="",M137*O137,M137*O137*0.8)</f>
        <v>2880</v>
      </c>
      <c r="T137" s="96"/>
      <c r="V137" s="140">
        <f>M137*(1+$V$21)</f>
        <v>3808</v>
      </c>
    </row>
    <row r="138" spans="1:22" ht="16.15" customHeight="1" thickBot="1">
      <c r="A138" s="4"/>
      <c r="D138" s="4"/>
      <c r="E138" s="38"/>
      <c r="F138" s="4"/>
      <c r="G138" s="27"/>
      <c r="H138" s="4"/>
      <c r="I138" s="72"/>
      <c r="J138" s="7"/>
      <c r="K138" s="28"/>
      <c r="L138" s="7"/>
      <c r="M138" s="29"/>
      <c r="O138" s="30"/>
      <c r="Q138" s="72"/>
      <c r="R138" s="4"/>
      <c r="S138" s="31"/>
      <c r="T138" s="31"/>
      <c r="V138" s="133"/>
    </row>
    <row r="139" spans="4:22" ht="16.15" customHeight="1" thickBot="1">
      <c r="D139" s="4"/>
      <c r="E139" s="36"/>
      <c r="F139" s="4"/>
      <c r="G139" s="26"/>
      <c r="I139" s="13"/>
      <c r="J139" s="7"/>
      <c r="K139" s="13"/>
      <c r="L139" s="7"/>
      <c r="M139" s="14">
        <f>K139*G139</f>
        <v>0</v>
      </c>
      <c r="O139" s="65">
        <f>IF($O$10+$O$18&gt;160,0.9,0.8)</f>
        <v>0.9</v>
      </c>
      <c r="Q139" s="12"/>
      <c r="R139" s="4"/>
      <c r="S139" s="14">
        <f>IF(Q139="",M139*O139,M139*O139*0.8)</f>
        <v>0</v>
      </c>
      <c r="T139" s="96"/>
      <c r="V139" s="140">
        <f>M139*(1+$V$21)</f>
        <v>0</v>
      </c>
    </row>
    <row r="140" spans="1:22" ht="16.15" customHeight="1">
      <c r="A140" s="4"/>
      <c r="M140" s="4"/>
      <c r="O140" s="15"/>
      <c r="V140" s="130"/>
    </row>
    <row r="141" spans="1:22" ht="16.15" customHeight="1">
      <c r="A141" s="4"/>
      <c r="L141" s="16"/>
      <c r="M141" s="72"/>
      <c r="N141" s="7"/>
      <c r="O141" s="25"/>
      <c r="Q141" s="52"/>
      <c r="R141" s="52"/>
      <c r="S141" s="105"/>
      <c r="T141" s="34"/>
      <c r="U141" s="3"/>
      <c r="V141" s="137"/>
    </row>
    <row r="142" spans="2:22" ht="16.15" customHeight="1">
      <c r="B142" s="8"/>
      <c r="C142" s="8"/>
      <c r="D142" s="8"/>
      <c r="E142" s="10"/>
      <c r="F142" s="10"/>
      <c r="G142" s="10"/>
      <c r="H142" s="10"/>
      <c r="I142" s="10"/>
      <c r="J142" s="10"/>
      <c r="K142" s="10"/>
      <c r="M142" s="72"/>
      <c r="N142" s="7"/>
      <c r="O142" s="25"/>
      <c r="P142" s="25"/>
      <c r="Q142" s="25"/>
      <c r="R142" s="52"/>
      <c r="S142" s="78"/>
      <c r="T142" s="35"/>
      <c r="V142" s="130"/>
    </row>
    <row r="143" spans="2:22" ht="30" customHeight="1" thickBot="1">
      <c r="B143" s="76" t="s">
        <v>29</v>
      </c>
      <c r="C143" s="76"/>
      <c r="D143" s="1"/>
      <c r="E143" s="9"/>
      <c r="F143" s="9"/>
      <c r="G143" s="9"/>
      <c r="H143" s="9"/>
      <c r="I143" s="9"/>
      <c r="J143" s="9"/>
      <c r="K143" s="9"/>
      <c r="L143" s="5"/>
      <c r="M143" s="32"/>
      <c r="N143" s="5"/>
      <c r="O143" s="11"/>
      <c r="P143" s="11"/>
      <c r="Q143" s="11"/>
      <c r="R143" s="11"/>
      <c r="S143" s="98" t="s">
        <v>59</v>
      </c>
      <c r="T143" s="97">
        <f>SUM(S145:S147)</f>
        <v>2227.338</v>
      </c>
      <c r="V143" s="139">
        <f>SUM(V145:V147)</f>
        <v>2945.0358</v>
      </c>
    </row>
    <row r="144" spans="5:22" ht="31.15" customHeight="1" thickBot="1">
      <c r="E144" s="15" t="s">
        <v>12</v>
      </c>
      <c r="F144" s="15"/>
      <c r="G144" s="15" t="s">
        <v>7</v>
      </c>
      <c r="H144" s="16"/>
      <c r="I144" s="16" t="s">
        <v>13</v>
      </c>
      <c r="J144" s="16"/>
      <c r="K144" s="16" t="s">
        <v>1</v>
      </c>
      <c r="L144" s="7"/>
      <c r="M144" s="50" t="s">
        <v>14</v>
      </c>
      <c r="N144" s="64"/>
      <c r="O144" s="64"/>
      <c r="P144" s="72"/>
      <c r="Q144" s="72"/>
      <c r="R144" s="4"/>
      <c r="S144" s="15" t="s">
        <v>15</v>
      </c>
      <c r="T144" s="15"/>
      <c r="V144" s="130" t="s">
        <v>36</v>
      </c>
    </row>
    <row r="145" spans="2:22" ht="16.15" customHeight="1" thickBot="1">
      <c r="B145" s="243" t="s">
        <v>30</v>
      </c>
      <c r="C145" s="244"/>
      <c r="D145" s="4"/>
      <c r="E145" s="26">
        <v>2474.82</v>
      </c>
      <c r="F145" s="7"/>
      <c r="G145" s="12" t="s">
        <v>126</v>
      </c>
      <c r="I145" s="13">
        <v>1</v>
      </c>
      <c r="J145" s="7"/>
      <c r="K145" s="14">
        <f>I145*E145</f>
        <v>2474.82</v>
      </c>
      <c r="L145" s="7"/>
      <c r="M145" s="65">
        <f>IF($O$10+$O$18&gt;160,0.9,0.8)</f>
        <v>0.9</v>
      </c>
      <c r="N145" s="63"/>
      <c r="O145" s="63"/>
      <c r="P145" s="7"/>
      <c r="Q145" s="7"/>
      <c r="R145" s="4"/>
      <c r="S145" s="14">
        <f>K145*M145</f>
        <v>2227.338</v>
      </c>
      <c r="T145" s="96"/>
      <c r="V145" s="140">
        <f>K145*(1+$V$21)</f>
        <v>2945.0358</v>
      </c>
    </row>
    <row r="146" spans="2:22" ht="16.15" customHeight="1" thickBot="1">
      <c r="B146" s="7"/>
      <c r="C146" s="7"/>
      <c r="E146" s="16"/>
      <c r="F146" s="4"/>
      <c r="G146" s="4"/>
      <c r="H146" s="4"/>
      <c r="I146" s="4"/>
      <c r="J146" s="4"/>
      <c r="K146" s="4"/>
      <c r="L146" s="7"/>
      <c r="M146" s="16"/>
      <c r="N146" s="7"/>
      <c r="O146" s="7"/>
      <c r="P146" s="7"/>
      <c r="Q146" s="7"/>
      <c r="R146" s="4"/>
      <c r="S146" s="4"/>
      <c r="T146" s="4"/>
      <c r="V146" s="133"/>
    </row>
    <row r="147" spans="2:22" ht="16.15" customHeight="1" thickBot="1">
      <c r="B147" s="243" t="s">
        <v>31</v>
      </c>
      <c r="C147" s="244"/>
      <c r="D147" s="8"/>
      <c r="E147" s="26"/>
      <c r="F147" s="7"/>
      <c r="G147" s="12"/>
      <c r="I147" s="13"/>
      <c r="J147" s="7"/>
      <c r="K147" s="14">
        <f>I147*E147</f>
        <v>0</v>
      </c>
      <c r="L147" s="7"/>
      <c r="M147" s="66">
        <v>0.6</v>
      </c>
      <c r="N147" s="63"/>
      <c r="O147" s="63"/>
      <c r="P147" s="7"/>
      <c r="Q147" s="7"/>
      <c r="R147" s="4"/>
      <c r="S147" s="14">
        <f>K147*M147</f>
        <v>0</v>
      </c>
      <c r="T147" s="96"/>
      <c r="V147" s="140">
        <f>K147*(1+$V$21)</f>
        <v>0</v>
      </c>
    </row>
    <row r="148" spans="12:22" ht="16.15" customHeight="1">
      <c r="L148" s="7"/>
      <c r="M148" s="7"/>
      <c r="N148" s="7"/>
      <c r="O148" s="52"/>
      <c r="P148" s="52"/>
      <c r="Q148" s="25"/>
      <c r="R148" s="2"/>
      <c r="S148" s="34"/>
      <c r="T148" s="35"/>
      <c r="V148" s="130"/>
    </row>
    <row r="149" spans="12:22" ht="16.15" customHeight="1">
      <c r="L149" s="7"/>
      <c r="M149" s="7"/>
      <c r="N149" s="7"/>
      <c r="O149" s="52"/>
      <c r="P149" s="52"/>
      <c r="Q149" s="25"/>
      <c r="R149" s="25"/>
      <c r="S149" s="104"/>
      <c r="T149" s="34"/>
      <c r="U149" s="7"/>
      <c r="V149" s="132"/>
    </row>
    <row r="150" spans="13:22" ht="16.15" customHeight="1">
      <c r="M150" s="7"/>
      <c r="N150" s="7"/>
      <c r="O150" s="25"/>
      <c r="P150" s="25"/>
      <c r="Q150" s="25"/>
      <c r="R150" s="2"/>
      <c r="S150" s="34"/>
      <c r="T150" s="35"/>
      <c r="U150" s="7"/>
      <c r="V150" s="130"/>
    </row>
    <row r="151" spans="2:22" ht="16.15" customHeight="1">
      <c r="B151" s="8"/>
      <c r="C151" s="8"/>
      <c r="D151" s="8"/>
      <c r="E151" s="10"/>
      <c r="F151" s="10"/>
      <c r="G151" s="10"/>
      <c r="H151" s="10"/>
      <c r="I151" s="10"/>
      <c r="J151" s="10"/>
      <c r="K151" s="10"/>
      <c r="L151" s="7"/>
      <c r="M151" s="7"/>
      <c r="N151" s="7"/>
      <c r="O151" s="25"/>
      <c r="P151" s="25"/>
      <c r="Q151" s="25"/>
      <c r="R151" s="2"/>
      <c r="S151" s="34"/>
      <c r="T151" s="35"/>
      <c r="U151" s="7"/>
      <c r="V151" s="130"/>
    </row>
    <row r="152" spans="2:22" ht="30.75" customHeight="1" thickBot="1">
      <c r="B152" s="76" t="s">
        <v>32</v>
      </c>
      <c r="C152" s="76"/>
      <c r="D152" s="1"/>
      <c r="E152" s="9"/>
      <c r="F152" s="9"/>
      <c r="G152" s="9"/>
      <c r="H152" s="9"/>
      <c r="I152" s="9"/>
      <c r="J152" s="9"/>
      <c r="K152" s="9"/>
      <c r="L152" s="5"/>
      <c r="M152" s="5"/>
      <c r="N152" s="5"/>
      <c r="O152" s="11"/>
      <c r="P152" s="11"/>
      <c r="Q152" s="11"/>
      <c r="R152" s="11"/>
      <c r="S152" s="101" t="s">
        <v>58</v>
      </c>
      <c r="T152" s="102">
        <f>ROUND(SUM(T28:T143),0)</f>
        <v>17695</v>
      </c>
      <c r="U152" s="7"/>
      <c r="V152" s="129">
        <f>V28+V40+V94+V130+V143</f>
        <v>22389.7233</v>
      </c>
    </row>
    <row r="153" spans="12:22" ht="16.15" customHeight="1">
      <c r="L153" s="7"/>
      <c r="M153" s="7"/>
      <c r="N153" s="7"/>
      <c r="O153" s="25"/>
      <c r="P153" s="25"/>
      <c r="Q153" s="25"/>
      <c r="R153" s="2"/>
      <c r="S153" s="34"/>
      <c r="T153" s="35"/>
      <c r="U153" s="7"/>
      <c r="V153" s="130"/>
    </row>
    <row r="154" spans="12:22" ht="16.15" customHeight="1">
      <c r="L154" s="7"/>
      <c r="M154" s="7"/>
      <c r="N154" s="7"/>
      <c r="O154" s="25"/>
      <c r="P154" s="25"/>
      <c r="Q154" s="25"/>
      <c r="R154" s="25"/>
      <c r="S154" s="104"/>
      <c r="T154" s="34"/>
      <c r="V154" s="132"/>
    </row>
    <row r="155" spans="12:22" ht="16.15" customHeight="1">
      <c r="L155" s="7"/>
      <c r="M155" s="7"/>
      <c r="N155" s="7"/>
      <c r="O155" s="25"/>
      <c r="P155" s="25"/>
      <c r="Q155" s="25"/>
      <c r="R155" s="2"/>
      <c r="S155" s="34"/>
      <c r="T155" s="35"/>
      <c r="V155" s="130"/>
    </row>
    <row r="156" spans="2:22" ht="16.15" customHeight="1">
      <c r="B156" s="8"/>
      <c r="C156" s="8"/>
      <c r="D156" s="8"/>
      <c r="E156" s="10"/>
      <c r="F156" s="10"/>
      <c r="G156" s="10"/>
      <c r="H156" s="10"/>
      <c r="I156" s="10"/>
      <c r="J156" s="10"/>
      <c r="K156" s="10"/>
      <c r="L156" s="7"/>
      <c r="M156" s="7"/>
      <c r="N156" s="7"/>
      <c r="O156" s="25"/>
      <c r="P156" s="25"/>
      <c r="Q156" s="25"/>
      <c r="V156" s="130"/>
    </row>
    <row r="157" spans="2:22" ht="16.15" customHeight="1">
      <c r="B157" s="8"/>
      <c r="C157" s="8"/>
      <c r="D157" s="8"/>
      <c r="E157" s="10"/>
      <c r="F157" s="10"/>
      <c r="G157" s="10"/>
      <c r="H157" s="10"/>
      <c r="I157" s="10"/>
      <c r="J157" s="10"/>
      <c r="K157" s="10"/>
      <c r="L157" s="7"/>
      <c r="M157" s="7"/>
      <c r="N157" s="7"/>
      <c r="O157" s="25"/>
      <c r="P157" s="25"/>
      <c r="Q157" s="25"/>
      <c r="V157" s="130"/>
    </row>
    <row r="158" spans="2:22" ht="16.15" customHeight="1">
      <c r="B158" s="8"/>
      <c r="C158" s="8"/>
      <c r="D158" s="8"/>
      <c r="E158" s="10"/>
      <c r="F158" s="10"/>
      <c r="G158" s="10"/>
      <c r="H158" s="10"/>
      <c r="I158" s="10"/>
      <c r="J158" s="10"/>
      <c r="K158" s="10"/>
      <c r="L158" s="7"/>
      <c r="M158" s="7"/>
      <c r="N158" s="7"/>
      <c r="O158" s="25"/>
      <c r="P158" s="25"/>
      <c r="Q158" s="25"/>
      <c r="V158" s="130"/>
    </row>
    <row r="159" spans="2:22" ht="16.15" customHeight="1">
      <c r="B159" s="8"/>
      <c r="C159" s="8"/>
      <c r="D159" s="8"/>
      <c r="E159" s="10"/>
      <c r="F159" s="10"/>
      <c r="G159" s="10"/>
      <c r="H159" s="10"/>
      <c r="I159" s="10"/>
      <c r="J159" s="10"/>
      <c r="K159" s="10"/>
      <c r="L159" s="7"/>
      <c r="M159" s="7"/>
      <c r="N159" s="7"/>
      <c r="O159" s="25"/>
      <c r="P159" s="25"/>
      <c r="Q159" s="25"/>
      <c r="V159" s="130"/>
    </row>
    <row r="160" spans="2:22" ht="16.15" customHeight="1">
      <c r="B160" s="8"/>
      <c r="C160" s="8"/>
      <c r="D160" s="8"/>
      <c r="E160" s="10"/>
      <c r="F160" s="10"/>
      <c r="G160" s="10"/>
      <c r="H160" s="10"/>
      <c r="I160" s="10"/>
      <c r="J160" s="10"/>
      <c r="K160" s="10"/>
      <c r="L160" s="7"/>
      <c r="M160" s="7"/>
      <c r="N160" s="7"/>
      <c r="O160" s="25"/>
      <c r="P160" s="25"/>
      <c r="Q160" s="25"/>
      <c r="V160" s="130"/>
    </row>
    <row r="161" spans="2:22" ht="16.15" customHeight="1">
      <c r="B161" s="8"/>
      <c r="C161" s="8"/>
      <c r="D161" s="8"/>
      <c r="E161" s="10"/>
      <c r="F161" s="10"/>
      <c r="G161" s="10"/>
      <c r="H161" s="10"/>
      <c r="I161" s="10"/>
      <c r="J161" s="10"/>
      <c r="K161" s="10"/>
      <c r="L161" s="7"/>
      <c r="M161" s="7"/>
      <c r="N161" s="7"/>
      <c r="O161" s="25"/>
      <c r="P161" s="25"/>
      <c r="Q161" s="25"/>
      <c r="V161" s="130"/>
    </row>
    <row r="162" spans="2:22" ht="16.15" customHeight="1">
      <c r="B162" s="8"/>
      <c r="C162" s="8"/>
      <c r="D162" s="8"/>
      <c r="E162" s="10"/>
      <c r="F162" s="10"/>
      <c r="G162" s="10"/>
      <c r="H162" s="10"/>
      <c r="I162" s="10"/>
      <c r="J162" s="10"/>
      <c r="K162" s="10"/>
      <c r="L162" s="7"/>
      <c r="M162" s="7"/>
      <c r="N162" s="7"/>
      <c r="O162" s="25"/>
      <c r="P162" s="25"/>
      <c r="Q162" s="25"/>
      <c r="R162" s="2"/>
      <c r="S162" s="34"/>
      <c r="T162" s="35"/>
      <c r="V162" s="130"/>
    </row>
    <row r="163" spans="2:22" ht="16.15" customHeight="1">
      <c r="B163" s="8"/>
      <c r="C163" s="8"/>
      <c r="D163" s="8"/>
      <c r="E163" s="10"/>
      <c r="F163" s="10"/>
      <c r="G163" s="10"/>
      <c r="H163" s="10"/>
      <c r="I163" s="10"/>
      <c r="J163" s="10"/>
      <c r="K163" s="10"/>
      <c r="L163" s="7"/>
      <c r="M163" s="7"/>
      <c r="N163" s="7"/>
      <c r="O163" s="25"/>
      <c r="P163" s="25"/>
      <c r="Q163" s="25"/>
      <c r="R163" s="2"/>
      <c r="S163" s="34"/>
      <c r="T163" s="35"/>
      <c r="V163" s="130"/>
    </row>
    <row r="164" spans="2:22" ht="16.15" customHeight="1">
      <c r="B164" s="8"/>
      <c r="C164" s="8"/>
      <c r="D164" s="8"/>
      <c r="E164" s="10"/>
      <c r="F164" s="10"/>
      <c r="G164" s="10"/>
      <c r="H164" s="10"/>
      <c r="I164" s="10"/>
      <c r="J164" s="10"/>
      <c r="K164" s="10"/>
      <c r="L164" s="7"/>
      <c r="M164" s="7"/>
      <c r="N164" s="7"/>
      <c r="O164" s="25"/>
      <c r="P164" s="25"/>
      <c r="Q164" s="25"/>
      <c r="R164" s="2"/>
      <c r="S164" s="34"/>
      <c r="T164" s="35"/>
      <c r="V164" s="130"/>
    </row>
    <row r="165" spans="2:22" ht="16.15" customHeight="1">
      <c r="B165" s="8"/>
      <c r="C165" s="8"/>
      <c r="D165" s="8"/>
      <c r="E165" s="10"/>
      <c r="F165" s="10"/>
      <c r="G165" s="10"/>
      <c r="H165" s="10"/>
      <c r="I165" s="10"/>
      <c r="J165" s="10"/>
      <c r="K165" s="10"/>
      <c r="L165" s="7"/>
      <c r="M165" s="7"/>
      <c r="N165" s="7"/>
      <c r="O165" s="25"/>
      <c r="P165" s="25"/>
      <c r="Q165" s="25"/>
      <c r="R165" s="2"/>
      <c r="S165" s="34"/>
      <c r="T165" s="35"/>
      <c r="V165" s="130"/>
    </row>
    <row r="166" spans="2:22" ht="16.15" customHeight="1">
      <c r="B166" s="8"/>
      <c r="C166" s="8"/>
      <c r="D166" s="8"/>
      <c r="E166" s="10"/>
      <c r="F166" s="10"/>
      <c r="G166" s="10"/>
      <c r="H166" s="10"/>
      <c r="I166" s="10"/>
      <c r="J166" s="10"/>
      <c r="K166" s="10"/>
      <c r="L166" s="7"/>
      <c r="M166" s="7"/>
      <c r="N166" s="7"/>
      <c r="O166" s="25"/>
      <c r="P166" s="25"/>
      <c r="Q166" s="25"/>
      <c r="R166" s="2"/>
      <c r="S166" s="34"/>
      <c r="T166" s="35"/>
      <c r="V166" s="130"/>
    </row>
    <row r="167" spans="2:22" ht="16.15" customHeight="1">
      <c r="B167" s="8"/>
      <c r="C167" s="8"/>
      <c r="D167" s="8"/>
      <c r="E167" s="10"/>
      <c r="F167" s="10"/>
      <c r="G167" s="10"/>
      <c r="H167" s="10"/>
      <c r="I167" s="10"/>
      <c r="J167" s="10"/>
      <c r="K167" s="10"/>
      <c r="L167" s="7"/>
      <c r="M167" s="7"/>
      <c r="N167" s="7"/>
      <c r="O167" s="25"/>
      <c r="P167" s="25"/>
      <c r="Q167" s="25"/>
      <c r="R167" s="2"/>
      <c r="S167" s="34"/>
      <c r="T167" s="35"/>
      <c r="V167" s="130"/>
    </row>
    <row r="168" spans="2:22" ht="16.15" customHeight="1">
      <c r="B168" s="8"/>
      <c r="C168" s="8"/>
      <c r="D168" s="8"/>
      <c r="E168" s="10"/>
      <c r="F168" s="10"/>
      <c r="G168" s="10"/>
      <c r="H168" s="10"/>
      <c r="I168" s="10"/>
      <c r="J168" s="10"/>
      <c r="K168" s="10"/>
      <c r="L168" s="7"/>
      <c r="M168" s="7"/>
      <c r="N168" s="7"/>
      <c r="O168" s="25"/>
      <c r="P168" s="25"/>
      <c r="Q168" s="25"/>
      <c r="R168" s="2"/>
      <c r="S168" s="34"/>
      <c r="T168" s="35"/>
      <c r="V168" s="130"/>
    </row>
    <row r="169" spans="2:22" ht="16.15" customHeight="1">
      <c r="B169" s="8"/>
      <c r="C169" s="8"/>
      <c r="D169" s="8"/>
      <c r="E169" s="10"/>
      <c r="F169" s="10"/>
      <c r="G169" s="10"/>
      <c r="H169" s="10"/>
      <c r="I169" s="10"/>
      <c r="J169" s="10"/>
      <c r="K169" s="10"/>
      <c r="L169" s="7"/>
      <c r="M169" s="7"/>
      <c r="N169" s="7"/>
      <c r="O169" s="25"/>
      <c r="P169" s="25"/>
      <c r="Q169" s="25"/>
      <c r="R169" s="2"/>
      <c r="S169" s="34"/>
      <c r="T169" s="35"/>
      <c r="V169" s="130"/>
    </row>
    <row r="170" spans="2:22" ht="16.15" customHeight="1">
      <c r="B170" s="8"/>
      <c r="C170" s="8"/>
      <c r="D170" s="8"/>
      <c r="E170" s="10"/>
      <c r="F170" s="10"/>
      <c r="G170" s="10"/>
      <c r="H170" s="10"/>
      <c r="I170" s="10"/>
      <c r="J170" s="10"/>
      <c r="K170" s="10"/>
      <c r="L170" s="7"/>
      <c r="M170" s="7"/>
      <c r="N170" s="7"/>
      <c r="O170" s="25"/>
      <c r="P170" s="25"/>
      <c r="Q170" s="25"/>
      <c r="R170" s="2"/>
      <c r="S170" s="34"/>
      <c r="T170" s="35"/>
      <c r="V170" s="130"/>
    </row>
    <row r="171" spans="2:22" ht="16.15" customHeight="1">
      <c r="B171" s="8"/>
      <c r="C171" s="8"/>
      <c r="D171" s="8"/>
      <c r="E171" s="10"/>
      <c r="F171" s="10"/>
      <c r="G171" s="10"/>
      <c r="H171" s="10"/>
      <c r="I171" s="10"/>
      <c r="J171" s="10"/>
      <c r="K171" s="10"/>
      <c r="L171" s="7"/>
      <c r="M171" s="7"/>
      <c r="N171" s="7"/>
      <c r="O171" s="25"/>
      <c r="P171" s="25"/>
      <c r="Q171" s="25"/>
      <c r="R171" s="2"/>
      <c r="S171" s="34"/>
      <c r="T171" s="35"/>
      <c r="V171" s="130"/>
    </row>
    <row r="172" spans="2:22" ht="16.15" customHeight="1">
      <c r="B172" s="8"/>
      <c r="C172" s="8"/>
      <c r="D172" s="8"/>
      <c r="E172" s="10"/>
      <c r="F172" s="10"/>
      <c r="G172" s="10"/>
      <c r="H172" s="10"/>
      <c r="I172" s="10"/>
      <c r="J172" s="10"/>
      <c r="K172" s="10"/>
      <c r="L172" s="7"/>
      <c r="M172" s="7"/>
      <c r="N172" s="7"/>
      <c r="O172" s="25"/>
      <c r="P172" s="25"/>
      <c r="Q172" s="25"/>
      <c r="R172" s="2"/>
      <c r="S172" s="34"/>
      <c r="T172" s="35"/>
      <c r="V172" s="130"/>
    </row>
    <row r="173" spans="2:22" ht="16.15" customHeight="1">
      <c r="B173" s="8"/>
      <c r="C173" s="8"/>
      <c r="D173" s="8"/>
      <c r="E173" s="10"/>
      <c r="F173" s="10"/>
      <c r="G173" s="10"/>
      <c r="H173" s="10"/>
      <c r="I173" s="10"/>
      <c r="J173" s="10"/>
      <c r="K173" s="10"/>
      <c r="L173" s="7"/>
      <c r="M173" s="7"/>
      <c r="N173" s="7"/>
      <c r="O173" s="25"/>
      <c r="P173" s="25"/>
      <c r="Q173" s="25"/>
      <c r="R173" s="2"/>
      <c r="S173" s="34"/>
      <c r="T173" s="35"/>
      <c r="V173" s="130"/>
    </row>
    <row r="174" spans="2:22" ht="16.15" customHeight="1">
      <c r="B174" s="8"/>
      <c r="C174" s="8"/>
      <c r="D174" s="8"/>
      <c r="E174" s="10"/>
      <c r="F174" s="10"/>
      <c r="G174" s="10"/>
      <c r="H174" s="10"/>
      <c r="I174" s="10"/>
      <c r="J174" s="10"/>
      <c r="K174" s="10"/>
      <c r="L174" s="7"/>
      <c r="M174" s="7"/>
      <c r="N174" s="7"/>
      <c r="O174" s="25"/>
      <c r="P174" s="25"/>
      <c r="Q174" s="25"/>
      <c r="R174" s="2"/>
      <c r="S174" s="34"/>
      <c r="T174" s="35"/>
      <c r="V174" s="130"/>
    </row>
    <row r="175" spans="2:22" ht="16.15" customHeight="1">
      <c r="B175" s="8"/>
      <c r="C175" s="8"/>
      <c r="D175" s="8"/>
      <c r="E175" s="10"/>
      <c r="F175" s="10"/>
      <c r="G175" s="10"/>
      <c r="H175" s="10"/>
      <c r="I175" s="10"/>
      <c r="J175" s="10"/>
      <c r="K175" s="10"/>
      <c r="L175" s="7"/>
      <c r="M175" s="7"/>
      <c r="N175" s="7"/>
      <c r="O175" s="25"/>
      <c r="P175" s="25"/>
      <c r="Q175" s="25"/>
      <c r="R175" s="2"/>
      <c r="S175" s="34"/>
      <c r="T175" s="35"/>
      <c r="V175" s="130"/>
    </row>
    <row r="176" spans="2:22" ht="16.15" customHeight="1">
      <c r="B176" s="8"/>
      <c r="C176" s="8"/>
      <c r="D176" s="8"/>
      <c r="E176" s="10"/>
      <c r="F176" s="10"/>
      <c r="G176" s="10"/>
      <c r="H176" s="10"/>
      <c r="I176" s="10"/>
      <c r="J176" s="10"/>
      <c r="K176" s="10"/>
      <c r="L176" s="7"/>
      <c r="M176" s="7"/>
      <c r="N176" s="7"/>
      <c r="O176" s="25"/>
      <c r="P176" s="25"/>
      <c r="Q176" s="25"/>
      <c r="R176" s="2"/>
      <c r="S176" s="34"/>
      <c r="T176" s="35"/>
      <c r="V176" s="130"/>
    </row>
    <row r="177" spans="2:22" ht="16.15" customHeight="1">
      <c r="B177" s="8"/>
      <c r="C177" s="8"/>
      <c r="D177" s="8"/>
      <c r="E177" s="10"/>
      <c r="F177" s="10"/>
      <c r="G177" s="10"/>
      <c r="H177" s="10"/>
      <c r="I177" s="10"/>
      <c r="J177" s="10"/>
      <c r="K177" s="10"/>
      <c r="L177" s="7"/>
      <c r="M177" s="7"/>
      <c r="N177" s="7"/>
      <c r="O177" s="25"/>
      <c r="P177" s="25"/>
      <c r="Q177" s="25"/>
      <c r="R177" s="2"/>
      <c r="S177" s="34"/>
      <c r="T177" s="35"/>
      <c r="V177" s="130"/>
    </row>
    <row r="178" spans="2:22" ht="16.15" customHeight="1">
      <c r="B178" s="8"/>
      <c r="C178" s="8"/>
      <c r="D178" s="8"/>
      <c r="E178" s="10"/>
      <c r="F178" s="10"/>
      <c r="G178" s="10"/>
      <c r="H178" s="10"/>
      <c r="I178" s="10"/>
      <c r="J178" s="10"/>
      <c r="K178" s="10"/>
      <c r="L178" s="7"/>
      <c r="M178" s="7"/>
      <c r="N178" s="7"/>
      <c r="O178" s="25"/>
      <c r="P178" s="25"/>
      <c r="Q178" s="25"/>
      <c r="R178" s="2"/>
      <c r="S178" s="34"/>
      <c r="T178" s="35"/>
      <c r="V178" s="130"/>
    </row>
    <row r="179" spans="2:22" ht="16.15" customHeight="1">
      <c r="B179" s="8"/>
      <c r="C179" s="8"/>
      <c r="D179" s="8"/>
      <c r="E179" s="10"/>
      <c r="F179" s="10"/>
      <c r="G179" s="10"/>
      <c r="H179" s="10"/>
      <c r="I179" s="10"/>
      <c r="J179" s="10"/>
      <c r="K179" s="10"/>
      <c r="L179" s="7"/>
      <c r="M179" s="7"/>
      <c r="N179" s="7"/>
      <c r="O179" s="25"/>
      <c r="P179" s="25"/>
      <c r="Q179" s="25"/>
      <c r="R179" s="2"/>
      <c r="S179" s="34"/>
      <c r="T179" s="35"/>
      <c r="V179" s="130"/>
    </row>
    <row r="180" spans="2:22" ht="16.15" customHeight="1">
      <c r="B180" s="8"/>
      <c r="C180" s="8"/>
      <c r="D180" s="8"/>
      <c r="E180" s="10"/>
      <c r="F180" s="10"/>
      <c r="G180" s="10"/>
      <c r="H180" s="10"/>
      <c r="I180" s="10"/>
      <c r="J180" s="10"/>
      <c r="K180" s="10"/>
      <c r="L180" s="7"/>
      <c r="M180" s="7"/>
      <c r="N180" s="7"/>
      <c r="O180" s="25"/>
      <c r="P180" s="25"/>
      <c r="Q180" s="25"/>
      <c r="R180" s="2"/>
      <c r="S180" s="34"/>
      <c r="T180" s="35"/>
      <c r="V180" s="130"/>
    </row>
    <row r="181" spans="2:22" ht="16.15" customHeight="1">
      <c r="B181" s="8"/>
      <c r="C181" s="8"/>
      <c r="D181" s="8"/>
      <c r="E181" s="10"/>
      <c r="F181" s="10"/>
      <c r="G181" s="10"/>
      <c r="H181" s="10"/>
      <c r="I181" s="10"/>
      <c r="J181" s="10"/>
      <c r="K181" s="10"/>
      <c r="L181" s="7"/>
      <c r="M181" s="7"/>
      <c r="N181" s="7"/>
      <c r="O181" s="25"/>
      <c r="P181" s="25"/>
      <c r="Q181" s="25"/>
      <c r="R181" s="2"/>
      <c r="S181" s="34"/>
      <c r="T181" s="35"/>
      <c r="V181" s="130"/>
    </row>
    <row r="182" spans="2:22" ht="16.15" customHeight="1">
      <c r="B182" s="8"/>
      <c r="C182" s="8"/>
      <c r="D182" s="8"/>
      <c r="E182" s="10"/>
      <c r="F182" s="10"/>
      <c r="G182" s="10"/>
      <c r="H182" s="10"/>
      <c r="I182" s="10"/>
      <c r="J182" s="10"/>
      <c r="K182" s="10"/>
      <c r="L182" s="7"/>
      <c r="M182" s="7"/>
      <c r="N182" s="7"/>
      <c r="O182" s="25"/>
      <c r="P182" s="25"/>
      <c r="Q182" s="25"/>
      <c r="R182" s="2"/>
      <c r="S182" s="34"/>
      <c r="T182" s="35"/>
      <c r="V182" s="130"/>
    </row>
    <row r="183" spans="2:22" ht="16.15" customHeight="1">
      <c r="B183" s="8"/>
      <c r="C183" s="8"/>
      <c r="D183" s="8"/>
      <c r="E183" s="10"/>
      <c r="F183" s="10"/>
      <c r="G183" s="10"/>
      <c r="H183" s="10"/>
      <c r="I183" s="10"/>
      <c r="J183" s="10"/>
      <c r="K183" s="10"/>
      <c r="L183" s="7"/>
      <c r="M183" s="7"/>
      <c r="N183" s="7"/>
      <c r="O183" s="25"/>
      <c r="P183" s="25"/>
      <c r="Q183" s="25"/>
      <c r="R183" s="2"/>
      <c r="S183" s="34"/>
      <c r="T183" s="35"/>
      <c r="V183" s="130"/>
    </row>
    <row r="184" spans="2:22" ht="16.15" customHeight="1">
      <c r="B184" s="8"/>
      <c r="C184" s="8"/>
      <c r="D184" s="8"/>
      <c r="E184" s="10"/>
      <c r="F184" s="10"/>
      <c r="G184" s="10"/>
      <c r="H184" s="10"/>
      <c r="I184" s="10"/>
      <c r="J184" s="10"/>
      <c r="K184" s="10"/>
      <c r="L184" s="7"/>
      <c r="M184" s="7"/>
      <c r="N184" s="7"/>
      <c r="O184" s="25"/>
      <c r="P184" s="25"/>
      <c r="Q184" s="25"/>
      <c r="R184" s="2"/>
      <c r="S184" s="34"/>
      <c r="T184" s="35"/>
      <c r="V184" s="130"/>
    </row>
    <row r="185" spans="2:22" ht="16.15" customHeight="1">
      <c r="B185" s="8"/>
      <c r="C185" s="8"/>
      <c r="D185" s="8"/>
      <c r="E185" s="10"/>
      <c r="F185" s="10"/>
      <c r="G185" s="10"/>
      <c r="H185" s="10"/>
      <c r="I185" s="10"/>
      <c r="J185" s="10"/>
      <c r="K185" s="10"/>
      <c r="L185" s="7"/>
      <c r="M185" s="7"/>
      <c r="N185" s="7"/>
      <c r="O185" s="25"/>
      <c r="P185" s="25"/>
      <c r="Q185" s="25"/>
      <c r="R185" s="2"/>
      <c r="S185" s="34"/>
      <c r="T185" s="35"/>
      <c r="V185" s="130"/>
    </row>
    <row r="186" spans="2:20" ht="16.15" customHeight="1">
      <c r="B186" s="8"/>
      <c r="C186" s="8"/>
      <c r="D186" s="8"/>
      <c r="E186" s="10"/>
      <c r="F186" s="10"/>
      <c r="G186" s="10"/>
      <c r="H186" s="10"/>
      <c r="I186" s="10"/>
      <c r="J186" s="10"/>
      <c r="K186" s="10"/>
      <c r="L186" s="7"/>
      <c r="M186" s="7"/>
      <c r="N186" s="7"/>
      <c r="O186" s="25"/>
      <c r="P186" s="25"/>
      <c r="Q186" s="25"/>
      <c r="R186" s="2"/>
      <c r="S186" s="34"/>
      <c r="T186" s="35"/>
    </row>
    <row r="187" spans="2:20" ht="16.15" customHeight="1">
      <c r="B187" s="8"/>
      <c r="C187" s="8"/>
      <c r="D187" s="8"/>
      <c r="E187" s="10"/>
      <c r="F187" s="10"/>
      <c r="G187" s="10"/>
      <c r="H187" s="10"/>
      <c r="I187" s="10"/>
      <c r="J187" s="10"/>
      <c r="K187" s="10"/>
      <c r="L187" s="7"/>
      <c r="M187" s="7"/>
      <c r="N187" s="7"/>
      <c r="O187" s="25"/>
      <c r="P187" s="25"/>
      <c r="Q187" s="25"/>
      <c r="R187" s="2"/>
      <c r="S187" s="34"/>
      <c r="T187" s="35"/>
    </row>
    <row r="188" spans="2:20" ht="16.15" customHeight="1">
      <c r="B188" s="8"/>
      <c r="C188" s="8"/>
      <c r="D188" s="8"/>
      <c r="E188" s="10"/>
      <c r="F188" s="10"/>
      <c r="G188" s="10"/>
      <c r="H188" s="10"/>
      <c r="I188" s="10"/>
      <c r="J188" s="10"/>
      <c r="K188" s="10"/>
      <c r="L188" s="7"/>
      <c r="M188" s="7"/>
      <c r="N188" s="7"/>
      <c r="O188" s="25"/>
      <c r="P188" s="25"/>
      <c r="Q188" s="25"/>
      <c r="R188" s="2"/>
      <c r="S188" s="34"/>
      <c r="T188" s="35"/>
    </row>
    <row r="189" spans="2:20" ht="16.15" customHeight="1">
      <c r="B189" s="8"/>
      <c r="C189" s="8"/>
      <c r="D189" s="8"/>
      <c r="E189" s="10"/>
      <c r="F189" s="10"/>
      <c r="G189" s="10"/>
      <c r="H189" s="10"/>
      <c r="I189" s="10"/>
      <c r="J189" s="10"/>
      <c r="K189" s="10"/>
      <c r="L189" s="7"/>
      <c r="M189" s="7"/>
      <c r="N189" s="7"/>
      <c r="O189" s="25"/>
      <c r="P189" s="25"/>
      <c r="Q189" s="25"/>
      <c r="R189" s="2"/>
      <c r="S189" s="34"/>
      <c r="T189" s="35"/>
    </row>
    <row r="190" ht="16.15" customHeight="1"/>
    <row r="191" ht="16.15" customHeight="1"/>
    <row r="192" ht="16.15" customHeight="1"/>
    <row r="193" ht="16.15" customHeight="1"/>
    <row r="194" ht="16.15" customHeight="1"/>
    <row r="195" ht="16.15" customHeight="1"/>
    <row r="196" ht="16.15" customHeight="1"/>
    <row r="197" ht="16.15" customHeight="1"/>
    <row r="198" ht="16.15" customHeight="1"/>
    <row r="199" ht="16.15" customHeight="1"/>
    <row r="200" ht="16.15" customHeight="1"/>
    <row r="201" ht="16.15" customHeight="1"/>
    <row r="202" ht="16.15" customHeight="1"/>
  </sheetData>
  <sheetProtection algorithmName="SHA-512" hashValue="vK58BNCfBT3ZiBxqZe1oO9P7+vDuDESGl3A/X7MpGdF6Q2bKDxRFygdq6iZxovO0VPrUDSg+YXWi5D1RIyUsZw==" saltValue="QF4Yk0jmG8gCBFnQbuan3g==" spinCount="100000" sheet="1" objects="1" scenarios="1" selectLockedCells="1"/>
  <mergeCells count="53">
    <mergeCell ref="O21:O24"/>
    <mergeCell ref="E22:G22"/>
    <mergeCell ref="E24:G24"/>
    <mergeCell ref="E4:G4"/>
    <mergeCell ref="N4:Q4"/>
    <mergeCell ref="E6:I6"/>
    <mergeCell ref="N6:Q6"/>
    <mergeCell ref="E8:I8"/>
    <mergeCell ref="G10:I10"/>
    <mergeCell ref="K20:M25"/>
    <mergeCell ref="B44:C44"/>
    <mergeCell ref="E14:G14"/>
    <mergeCell ref="E16:G16"/>
    <mergeCell ref="E18:G18"/>
    <mergeCell ref="E20:G20"/>
    <mergeCell ref="E26:G26"/>
    <mergeCell ref="B30:C30"/>
    <mergeCell ref="B32:C32"/>
    <mergeCell ref="B34:C34"/>
    <mergeCell ref="B36:C36"/>
    <mergeCell ref="B42:C42"/>
    <mergeCell ref="T59:U65"/>
    <mergeCell ref="Q61:R61"/>
    <mergeCell ref="Q63:R63"/>
    <mergeCell ref="C65:C71"/>
    <mergeCell ref="Q65:R65"/>
    <mergeCell ref="Q67:R67"/>
    <mergeCell ref="Q69:R69"/>
    <mergeCell ref="Q71:R71"/>
    <mergeCell ref="B46:C46"/>
    <mergeCell ref="B48:C48"/>
    <mergeCell ref="Q58:R58"/>
    <mergeCell ref="C59:C63"/>
    <mergeCell ref="Q59:R59"/>
    <mergeCell ref="C73:C83"/>
    <mergeCell ref="Q73:R73"/>
    <mergeCell ref="Q75:R75"/>
    <mergeCell ref="Q77:R77"/>
    <mergeCell ref="Q79:R79"/>
    <mergeCell ref="Q81:R81"/>
    <mergeCell ref="Q83:R83"/>
    <mergeCell ref="B147:C147"/>
    <mergeCell ref="Q85:R85"/>
    <mergeCell ref="Q86:R86"/>
    <mergeCell ref="Q88:R88"/>
    <mergeCell ref="Q90:R90"/>
    <mergeCell ref="Q92:R92"/>
    <mergeCell ref="M94:N94"/>
    <mergeCell ref="D96:D100"/>
    <mergeCell ref="D102:D108"/>
    <mergeCell ref="D110:D120"/>
    <mergeCell ref="D122:D128"/>
    <mergeCell ref="B145:C145"/>
  </mergeCells>
  <dataValidations count="4">
    <dataValidation type="list" allowBlank="1" showInputMessage="1" showErrorMessage="1" sqref="K59 K61 K63 K65 K67 K69 K71 K73 K75 K77 K79 K81 K83 K86 K88 K90 K92">
      <formula1>"Standard,Großpflanzen,Naturverjüngung,Wildlinge"</formula1>
    </dataValidation>
    <dataValidation type="list" allowBlank="1" showInputMessage="1" showErrorMessage="1" sqref="I139 I137">
      <formula1>"Stck, lfdm"</formula1>
    </dataValidation>
    <dataValidation type="list" allowBlank="1" showInputMessage="1" showErrorMessage="1" sqref="K16">
      <formula1>"Freifläche,Schirm"</formula1>
    </dataValidation>
    <dataValidation type="list" allowBlank="1" showInputMessage="1" showErrorMessage="1" sqref="K84 K70 K62 K60 K66 K68 K74 K76 K78 K80 K82 K87 K89 K91 K93:K94">
      <formula1>"Standard,Großpflanzen,Naturverjüngung,Saat"</formula1>
    </dataValidation>
  </dataValidations>
  <printOptions/>
  <pageMargins left="0.7" right="0.7" top="0.787401575" bottom="0.787401575" header="0.3" footer="0.3"/>
  <pageSetup horizontalDpi="600" verticalDpi="600" orientation="portrait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Philipp.Schomaker@lwk-niedersachsen.de</dc:creator>
  <cp:keywords/>
  <dc:description/>
  <cp:lastModifiedBy>Schönfeld, Alexandra (ML)</cp:lastModifiedBy>
  <dcterms:created xsi:type="dcterms:W3CDTF">2020-05-13T10:58:08Z</dcterms:created>
  <dcterms:modified xsi:type="dcterms:W3CDTF">2020-08-05T14:29:50Z</dcterms:modified>
  <cp:category/>
  <cp:version/>
  <cp:contentType/>
  <cp:contentStatus/>
</cp:coreProperties>
</file>